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C:\Users\awright\Downloads\"/>
    </mc:Choice>
  </mc:AlternateContent>
  <xr:revisionPtr revIDLastSave="0" documentId="13_ncr:1_{B2F0FC38-743F-429E-96BF-4B0CFB70AD31}" xr6:coauthVersionLast="47" xr6:coauthVersionMax="47" xr10:uidLastSave="{00000000-0000-0000-0000-000000000000}"/>
  <bookViews>
    <workbookView xWindow="22944" yWindow="0" windowWidth="23232" windowHeight="25296" activeTab="1" xr2:uid="{00000000-000D-0000-FFFF-FFFF00000000}"/>
  </bookViews>
  <sheets>
    <sheet name="User Instructions" sheetId="4" r:id="rId1"/>
    <sheet name="Water Appurtenance Info" sheetId="2" r:id="rId2"/>
    <sheet name="Command Sheet" sheetId="5" state="hidden" r:id="rId3"/>
    <sheet name="Spill_Helper Sheet" sheetId="6" state="hidden" r:id="rId4"/>
  </sheets>
  <definedNames>
    <definedName name="Insulation">'Command Sheet'!#REF!</definedName>
    <definedName name="Other">'Command Sheet'!$A$11</definedName>
    <definedName name="Pipe_insulators_and_spacers_for_bored_undercrossings">'Command Sheet'!#REF!</definedName>
    <definedName name="_xlnm.Print_Area" localSheetId="0">'User Instructions'!$A$1:$AA$78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1" i="6" l="1" a="1"/>
  <c r="B81" i="6" s="1"/>
  <c r="B80" i="6" a="1"/>
  <c r="B80" i="6" s="1"/>
  <c r="B72" i="6" a="1"/>
  <c r="B72" i="6" s="1"/>
  <c r="B51" i="6" l="1" a="1"/>
  <c r="B51" i="6" s="1"/>
  <c r="B71" i="6" a="1"/>
  <c r="B71" i="6" s="1"/>
  <c r="B63" i="6" a="1"/>
  <c r="B62" i="6" a="1"/>
  <c r="B62" i="6" s="1"/>
  <c r="B54" i="6" a="1"/>
  <c r="B54" i="6" s="1"/>
  <c r="B53" i="6" a="1"/>
  <c r="B53" i="6" s="1"/>
  <c r="B44" i="6" a="1"/>
  <c r="B44" i="6" s="1"/>
  <c r="B45" i="6" a="1"/>
  <c r="B45" i="6" s="1"/>
  <c r="B35" i="6" a="1"/>
  <c r="B35" i="6" s="1"/>
  <c r="B36" i="6" a="1"/>
  <c r="B36" i="6" s="1"/>
  <c r="B17" i="6" a="1"/>
  <c r="B18" i="6" a="1"/>
  <c r="B18" i="6" s="1"/>
  <c r="B8" i="6" a="1"/>
  <c r="B8" i="6" s="1"/>
  <c r="B9" i="6" a="1"/>
  <c r="B9" i="6" s="1"/>
  <c r="B26" i="6" a="1"/>
  <c r="B26" i="6" s="1"/>
  <c r="B27" i="6" a="1"/>
  <c r="B27" i="6" s="1"/>
  <c r="B22" i="6" a="1"/>
  <c r="B22" i="6" s="1"/>
  <c r="B77" i="6" a="1"/>
  <c r="B77" i="6" s="1"/>
  <c r="B78" i="6" a="1"/>
  <c r="B78" i="6" s="1"/>
  <c r="B76" i="6" a="1"/>
  <c r="B76" i="6" s="1"/>
  <c r="B69" i="6" a="1"/>
  <c r="B69" i="6" s="1"/>
  <c r="B68" i="6" a="1"/>
  <c r="B68" i="6" s="1"/>
  <c r="B67" i="6" a="1"/>
  <c r="B67" i="6" s="1"/>
  <c r="B60" i="6" a="1"/>
  <c r="B60" i="6" s="1"/>
  <c r="B59" i="6" a="1"/>
  <c r="B59" i="6" s="1"/>
  <c r="B50" i="6" a="1"/>
  <c r="B42" i="6" a="1"/>
  <c r="B42" i="6" s="1"/>
  <c r="B41" i="6" a="1"/>
  <c r="B41" i="6" s="1"/>
  <c r="B32" i="6" a="1"/>
  <c r="B32" i="6" s="1"/>
  <c r="B33" i="6" a="1"/>
  <c r="B33" i="6" s="1"/>
  <c r="B24" i="6" a="1"/>
  <c r="B24" i="6" s="1"/>
  <c r="B23" i="6" a="1"/>
  <c r="B23" i="6" s="1"/>
  <c r="B15" i="6" a="1"/>
  <c r="B14" i="6" a="1"/>
  <c r="B14" i="6" s="1"/>
  <c r="B5" i="6" a="1"/>
  <c r="B5" i="6" s="1"/>
  <c r="B66" i="6"/>
  <c r="B75" i="6"/>
  <c r="B58" i="6" a="1"/>
  <c r="B58" i="6" s="1"/>
  <c r="B49" i="6" a="1"/>
  <c r="B49" i="6" s="1"/>
  <c r="B40" i="6" a="1"/>
  <c r="B40" i="6" s="1"/>
  <c r="B31" i="6" a="1"/>
  <c r="B31" i="6" s="1"/>
  <c r="B13" i="6" a="1"/>
  <c r="B13" i="6" s="1"/>
  <c r="B6" i="6" a="1"/>
  <c r="B6" i="6" s="1"/>
  <c r="B4" i="6" a="1"/>
  <c r="B4" i="6" s="1"/>
  <c r="B73" i="6" l="1" a="1"/>
  <c r="B73" i="6" s="1"/>
  <c r="B82" i="6" a="1"/>
  <c r="B82" i="6" s="1"/>
  <c r="B63" i="6"/>
  <c r="B64" i="6" s="1" a="1"/>
  <c r="B64" i="6" s="1"/>
  <c r="B55" i="6" a="1"/>
  <c r="B55" i="6" s="1"/>
  <c r="B46" i="6" a="1"/>
  <c r="B46" i="6" s="1"/>
  <c r="B37" i="6" a="1"/>
  <c r="B37" i="6" s="1"/>
  <c r="B10" i="6" a="1"/>
  <c r="B10" i="6" s="1"/>
  <c r="B17" i="6"/>
  <c r="B19" i="6" s="1" a="1"/>
  <c r="B19" i="6" s="1"/>
  <c r="B28" i="6" a="1"/>
  <c r="B28" i="6" s="1"/>
  <c r="B25" i="6" a="1"/>
  <c r="B25" i="6" s="1"/>
  <c r="B79" i="6" a="1"/>
  <c r="B79" i="6" s="1"/>
  <c r="B70" i="6" a="1"/>
  <c r="B70" i="6" s="1"/>
  <c r="B61" i="6" a="1"/>
  <c r="B61" i="6" s="1"/>
  <c r="B50" i="6"/>
  <c r="B52" i="6" s="1" a="1"/>
  <c r="B52" i="6" s="1"/>
  <c r="B43" i="6" a="1"/>
  <c r="B43" i="6" s="1"/>
  <c r="B34" i="6" a="1"/>
  <c r="B34" i="6" s="1"/>
  <c r="B15" i="6"/>
  <c r="B16" i="6" s="1" a="1"/>
  <c r="B16" i="6" s="1"/>
  <c r="B7" i="6" a="1"/>
  <c r="B7" i="6" s="1"/>
  <c r="B57" i="6"/>
  <c r="B48" i="6"/>
  <c r="B39" i="6"/>
  <c r="B3" i="6"/>
  <c r="B12" i="6"/>
  <c r="B21" i="6"/>
  <c r="B30"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<sst xmlns="http://schemas.openxmlformats.org/spreadsheetml/2006/main" count="1615" uniqueCount="522">
  <si>
    <t>User Instructions</t>
  </si>
  <si>
    <t>Drainage Appurtenance Information</t>
  </si>
  <si>
    <t>1.</t>
  </si>
  <si>
    <t>2.</t>
  </si>
  <si>
    <t xml:space="preserve">Fill in the information regarding the project on the lines provided. </t>
  </si>
  <si>
    <t>3.</t>
  </si>
  <si>
    <t xml:space="preserve">Fill out the required appurtenance information using the drop down lists provided. </t>
  </si>
  <si>
    <t>4.</t>
  </si>
  <si>
    <t xml:space="preserve">If additional information or the information is not listed, please fill out in the notes section regarding the sub-product, product, model and manufacturer. Any other information please fill in the notes as well. </t>
  </si>
  <si>
    <t>5.</t>
  </si>
  <si>
    <t xml:space="preserve">If the project involves more than one main category item, select the row number on the ruler and copy entire row. Right click on the main category below the one wanting to duplicate and paste copied items. Fill out the information regarding the multiple item(s). </t>
  </si>
  <si>
    <t>6.</t>
  </si>
  <si>
    <t>Once all items are filled out as requested, check the awknowledgement and sign the document.</t>
  </si>
  <si>
    <t>BC Request Type</t>
  </si>
  <si>
    <t>ASP</t>
  </si>
  <si>
    <t>NSP</t>
  </si>
  <si>
    <t>Servicing Agreement:</t>
  </si>
  <si>
    <t>EPCOR Project Number:</t>
  </si>
  <si>
    <t>Subdivision</t>
  </si>
  <si>
    <t>Consultant:</t>
  </si>
  <si>
    <t>Consultant Project Number:</t>
  </si>
  <si>
    <t>Other</t>
  </si>
  <si>
    <t>Contractor:</t>
  </si>
  <si>
    <t>Developer:</t>
  </si>
  <si>
    <t>Date:</t>
  </si>
  <si>
    <t>Input</t>
  </si>
  <si>
    <t>Yes</t>
  </si>
  <si>
    <t>Main Category</t>
  </si>
  <si>
    <t>Sub-Category</t>
  </si>
  <si>
    <t>Model</t>
  </si>
  <si>
    <t>Manufacturer</t>
  </si>
  <si>
    <t>Notes</t>
  </si>
  <si>
    <t>Pipe</t>
  </si>
  <si>
    <t>Catch Basin</t>
  </si>
  <si>
    <t>Manhole</t>
  </si>
  <si>
    <t>Control Structure</t>
  </si>
  <si>
    <t>LID</t>
  </si>
  <si>
    <t>Pump</t>
  </si>
  <si>
    <t>Corrosion Protection</t>
  </si>
  <si>
    <t>Miscellaneous</t>
  </si>
  <si>
    <t>Print Name:</t>
  </si>
  <si>
    <t>Signature:</t>
  </si>
  <si>
    <t>Company:</t>
  </si>
  <si>
    <t>Norwood Foundry</t>
  </si>
  <si>
    <t>Trojan Industries</t>
  </si>
  <si>
    <t xml:space="preserve">Main Category </t>
  </si>
  <si>
    <t>Subcategory</t>
  </si>
  <si>
    <t>Models</t>
  </si>
  <si>
    <t>Manufacturers</t>
  </si>
  <si>
    <t>Waterproofing</t>
  </si>
  <si>
    <t>-</t>
  </si>
  <si>
    <t>This video was the base to making this coding format:</t>
  </si>
  <si>
    <t>https://youtu.be/8l9Wp0T_SOE</t>
  </si>
  <si>
    <t>Water Services</t>
  </si>
  <si>
    <t>Water Mains</t>
  </si>
  <si>
    <t>Fittings</t>
  </si>
  <si>
    <t>Valves</t>
  </si>
  <si>
    <t>Fire Hydrants</t>
  </si>
  <si>
    <t>Coatings and Linings</t>
  </si>
  <si>
    <t>Cathodic Protection</t>
  </si>
  <si>
    <t>Manholes</t>
  </si>
  <si>
    <t>Options9</t>
  </si>
  <si>
    <t>Options8</t>
  </si>
  <si>
    <t>Options7</t>
  </si>
  <si>
    <t>Options6</t>
  </si>
  <si>
    <t>Options5</t>
  </si>
  <si>
    <t>Options4</t>
  </si>
  <si>
    <t>Options3</t>
  </si>
  <si>
    <t>Options2</t>
  </si>
  <si>
    <t>Options1</t>
  </si>
  <si>
    <t>Size</t>
  </si>
  <si>
    <t>Water Appurtenance Information</t>
  </si>
  <si>
    <t>3. Gives the drop downs for the Sizes</t>
  </si>
  <si>
    <t>Main Stops</t>
  </si>
  <si>
    <t>Cambridge Brass</t>
  </si>
  <si>
    <t>301 Series</t>
  </si>
  <si>
    <t>20 to 50 mm</t>
  </si>
  <si>
    <t>Ford</t>
  </si>
  <si>
    <t>FB Series</t>
  </si>
  <si>
    <t>QJ Series</t>
  </si>
  <si>
    <t>QJNK Series</t>
  </si>
  <si>
    <t>Mueller</t>
  </si>
  <si>
    <t>B2500 Series</t>
  </si>
  <si>
    <t>Service Saddles (Includes Tapped Repair Clamps)</t>
  </si>
  <si>
    <t>810 Series</t>
  </si>
  <si>
    <t>Tapped Outlet 20 to 50 &amp; Pipe Size 100 to 300 mm</t>
  </si>
  <si>
    <t xml:space="preserve">811 Series </t>
  </si>
  <si>
    <t>812 Series</t>
  </si>
  <si>
    <t>Canada Pipeline Acc.</t>
  </si>
  <si>
    <t>CR8</t>
  </si>
  <si>
    <t>SC1</t>
  </si>
  <si>
    <t>SC2</t>
  </si>
  <si>
    <t>Robar</t>
  </si>
  <si>
    <t>100 to 600 mm</t>
  </si>
  <si>
    <t>Romac</t>
  </si>
  <si>
    <t>200 Series</t>
  </si>
  <si>
    <t>100 to 400 mm</t>
  </si>
  <si>
    <t>300 Series</t>
  </si>
  <si>
    <t>100 to 750 mm</t>
  </si>
  <si>
    <t>SS1</t>
  </si>
  <si>
    <t>Tapped outlet 20 to 50 mm</t>
  </si>
  <si>
    <t>SS2</t>
  </si>
  <si>
    <t>SS3</t>
  </si>
  <si>
    <t>Smith-Blair</t>
  </si>
  <si>
    <t>100 to 300 mm</t>
  </si>
  <si>
    <t>Water Service Unions</t>
  </si>
  <si>
    <t>A.Y. Macdonald</t>
  </si>
  <si>
    <t>74758Q-66</t>
  </si>
  <si>
    <t>20-25 mm</t>
  </si>
  <si>
    <t>74758Q-68</t>
  </si>
  <si>
    <t>118 Series</t>
  </si>
  <si>
    <t>Q Series</t>
  </si>
  <si>
    <t>C Series</t>
  </si>
  <si>
    <t>110 Compression</t>
  </si>
  <si>
    <t>Philmac</t>
  </si>
  <si>
    <t>Universal Transition Coupling (UTC)</t>
  </si>
  <si>
    <t>Polyvinyl Chloride (PVC) Service Pipe</t>
  </si>
  <si>
    <t>IPEX</t>
  </si>
  <si>
    <t>Blue Brute</t>
  </si>
  <si>
    <t xml:space="preserve">100 mm </t>
  </si>
  <si>
    <t>Flex-Lox</t>
  </si>
  <si>
    <t>Pressure flex</t>
  </si>
  <si>
    <t>Westlake Pipe &amp; Fittings</t>
  </si>
  <si>
    <t>PVC C900</t>
  </si>
  <si>
    <t>Service Tubing</t>
  </si>
  <si>
    <t>Wolverine</t>
  </si>
  <si>
    <t>Type K</t>
  </si>
  <si>
    <t>Great Lakes</t>
  </si>
  <si>
    <t>Cerro</t>
  </si>
  <si>
    <t>Halstead</t>
  </si>
  <si>
    <t>Q-Line PE-AL-PE</t>
  </si>
  <si>
    <t xml:space="preserve">20 mm </t>
  </si>
  <si>
    <t xml:space="preserve">25 mm </t>
  </si>
  <si>
    <t>Blue 904</t>
  </si>
  <si>
    <t xml:space="preserve">25 to 50 mm </t>
  </si>
  <si>
    <t>Rehau</t>
  </si>
  <si>
    <t>Municipex</t>
  </si>
  <si>
    <t>Curb Stops</t>
  </si>
  <si>
    <t xml:space="preserve">202 Series </t>
  </si>
  <si>
    <t xml:space="preserve">40 mm </t>
  </si>
  <si>
    <t xml:space="preserve">50 mm </t>
  </si>
  <si>
    <t>BH Ball Valves with QJ</t>
  </si>
  <si>
    <t>QJNK Connection</t>
  </si>
  <si>
    <t>B-25209 Series</t>
  </si>
  <si>
    <t xml:space="preserve">Service Boxes </t>
  </si>
  <si>
    <t>Complete Service Box</t>
  </si>
  <si>
    <t>Westview Sales</t>
  </si>
  <si>
    <t>CC Support Block</t>
  </si>
  <si>
    <t>Re-Plastics Ltd.</t>
  </si>
  <si>
    <t>40x180x300</t>
  </si>
  <si>
    <t>40x140x300</t>
  </si>
  <si>
    <t>1. Gives the drop downs of the Manufacturer based on the sub category</t>
  </si>
  <si>
    <t>2a. Finds all models under the subcategory</t>
  </si>
  <si>
    <t>2b. Finds all models under the given manufacturer</t>
  </si>
  <si>
    <t>2c. Finds the models specifically for that subcategory and manufacturer</t>
  </si>
  <si>
    <t>Models relevant</t>
  </si>
  <si>
    <t>Models based on subcategory</t>
  </si>
  <si>
    <t>Models based on manufactuer</t>
  </si>
  <si>
    <t xml:space="preserve">Polyvinyl Chloride (PVC) Water Pipe </t>
  </si>
  <si>
    <t xml:space="preserve">Terra Brute </t>
  </si>
  <si>
    <t>Centurion</t>
  </si>
  <si>
    <t>Fusible Brute</t>
  </si>
  <si>
    <t xml:space="preserve">100 to 300 mm </t>
  </si>
  <si>
    <t xml:space="preserve">100 to 600 mm </t>
  </si>
  <si>
    <t>350 to 900 mm</t>
  </si>
  <si>
    <t xml:space="preserve">100 to 450 mm </t>
  </si>
  <si>
    <t>950 to 1050 mm</t>
  </si>
  <si>
    <t>Aquaspring C900 IB PVC Pressure Pipe</t>
  </si>
  <si>
    <t xml:space="preserve">350 to 600 mm </t>
  </si>
  <si>
    <t>Aqualoc</t>
  </si>
  <si>
    <t>Aquaspring C900 Certa-Lok RJIB Pressure Pipe</t>
  </si>
  <si>
    <t xml:space="preserve">150 to 600 mm </t>
  </si>
  <si>
    <t>Next Polymers</t>
  </si>
  <si>
    <t xml:space="preserve">100 to 400 mm </t>
  </si>
  <si>
    <t>Northern Pipe Products Inc.</t>
  </si>
  <si>
    <t>C900</t>
  </si>
  <si>
    <t>350 to 750 mm</t>
  </si>
  <si>
    <t>Polyethylene Water Pipe</t>
  </si>
  <si>
    <t>Driscopipe</t>
  </si>
  <si>
    <t>KWH Pipe</t>
  </si>
  <si>
    <t>Sclairpipe</t>
  </si>
  <si>
    <t xml:space="preserve">100 to 1200 mm </t>
  </si>
  <si>
    <t>Concrete Steel Cylinder Water Pipe</t>
  </si>
  <si>
    <t>Hyprescon</t>
  </si>
  <si>
    <t>Hyprescon C303</t>
  </si>
  <si>
    <t xml:space="preserve">450 mm </t>
  </si>
  <si>
    <t>Hyprescon C301</t>
  </si>
  <si>
    <t xml:space="preserve">60 to 1350 mm </t>
  </si>
  <si>
    <t>Ductile Iron Water Pipe</t>
  </si>
  <si>
    <t>Canada Pipe</t>
  </si>
  <si>
    <t>Tyton Joint</t>
  </si>
  <si>
    <t>Lubricants</t>
  </si>
  <si>
    <t>J.C. Whitlam Manufacturing Co.</t>
  </si>
  <si>
    <t>Blue Lube Pipe Gasket Lubricant</t>
  </si>
  <si>
    <t>G.P. Chemicals</t>
  </si>
  <si>
    <t>Rehau Pipe Lubricant</t>
  </si>
  <si>
    <t>Pipe Lubricant</t>
  </si>
  <si>
    <t>Ipex Pipe Lubricant</t>
  </si>
  <si>
    <t>Liquid Ease</t>
  </si>
  <si>
    <t>One Bolt Fitting Lubricant</t>
  </si>
  <si>
    <t>Slykstyx</t>
  </si>
  <si>
    <t>Water Main Tracing</t>
  </si>
  <si>
    <t>Rhino</t>
  </si>
  <si>
    <t>Blue Tri-View Test Station with Water Pipeline Decal</t>
  </si>
  <si>
    <t>48"</t>
  </si>
  <si>
    <t>54"</t>
  </si>
  <si>
    <t>60"</t>
  </si>
  <si>
    <t>66"</t>
  </si>
  <si>
    <t>72"</t>
  </si>
  <si>
    <t>78"</t>
  </si>
  <si>
    <t>84"</t>
  </si>
  <si>
    <t>90"</t>
  </si>
  <si>
    <t>This page uses dynamic arrays that will change when the tables are affected, try to not touch these and only the tables 
If you have empty rows in your cammand tables you will see extra '0' in the drop down options</t>
  </si>
  <si>
    <t>Couplings (PVC)</t>
  </si>
  <si>
    <t>Certain Teed</t>
  </si>
  <si>
    <t>HD</t>
  </si>
  <si>
    <t>PVC Machined Repair Couplings</t>
  </si>
  <si>
    <t xml:space="preserve">250 mm </t>
  </si>
  <si>
    <t>300 mm</t>
  </si>
  <si>
    <t>Westlake PVC Couplings</t>
  </si>
  <si>
    <t xml:space="preserve">100 to 200 mm </t>
  </si>
  <si>
    <t>PVC Tapped Couplings</t>
  </si>
  <si>
    <t>150 to 200 x 20 to 50 single</t>
  </si>
  <si>
    <t>150 to 200 x 20 to 50 double</t>
  </si>
  <si>
    <t>PVC Repair Coulpings (without pipe stop)</t>
  </si>
  <si>
    <t>Fabricated PVC Reducer Couplings DR18</t>
  </si>
  <si>
    <t xml:space="preserve">200 to 600 mm </t>
  </si>
  <si>
    <t>Galaxy Plastics</t>
  </si>
  <si>
    <t>Fabricated PVC Repair Coulpings DR18 (without pipe stop)</t>
  </si>
  <si>
    <t>Fabricated PVC Reducer Couplings DR25</t>
  </si>
  <si>
    <t xml:space="preserve">762 to 914 mm </t>
  </si>
  <si>
    <t>Fabricated PVC Repair Coulpings DR25 (without pipe stop)</t>
  </si>
  <si>
    <t xml:space="preserve">763 to 914 mm </t>
  </si>
  <si>
    <t xml:space="preserve">764 to 914 mm </t>
  </si>
  <si>
    <t xml:space="preserve">765 to 914 mm </t>
  </si>
  <si>
    <t>Bolted Sleeve Couplings and Adaptors</t>
  </si>
  <si>
    <t>Besco</t>
  </si>
  <si>
    <t>Dresser Style 38</t>
  </si>
  <si>
    <t>Up to 1800 mm</t>
  </si>
  <si>
    <t>CDB</t>
  </si>
  <si>
    <t xml:space="preserve">100 to 1350 mm </t>
  </si>
  <si>
    <t>Quantum Model 461</t>
  </si>
  <si>
    <t>EBAA Iron Works</t>
  </si>
  <si>
    <t>Series 3800</t>
  </si>
  <si>
    <t>Glynwed Pipe Systems</t>
  </si>
  <si>
    <t>GPS Couplings</t>
  </si>
  <si>
    <t xml:space="preserve">50 to 600 mm </t>
  </si>
  <si>
    <t>Hymax</t>
  </si>
  <si>
    <t>MaxiRange</t>
  </si>
  <si>
    <t>1500 Series</t>
  </si>
  <si>
    <t>Vantage</t>
  </si>
  <si>
    <t>1900 sries</t>
  </si>
  <si>
    <t xml:space="preserve">300 to 1350 mm </t>
  </si>
  <si>
    <t>7900 Series FCA</t>
  </si>
  <si>
    <t>7500 Series FCA</t>
  </si>
  <si>
    <t>1696-2B</t>
  </si>
  <si>
    <t xml:space="preserve">450 to 600 mm </t>
  </si>
  <si>
    <t xml:space="preserve">FC 400 </t>
  </si>
  <si>
    <t>TC 400</t>
  </si>
  <si>
    <t xml:space="preserve">300 to 600 mm </t>
  </si>
  <si>
    <t>FCA 501</t>
  </si>
  <si>
    <t>Macro</t>
  </si>
  <si>
    <t>ALPHA Coupling</t>
  </si>
  <si>
    <t>Smith Blair</t>
  </si>
  <si>
    <t xml:space="preserve">421 Top Bolt </t>
  </si>
  <si>
    <t>Viking Johnson</t>
  </si>
  <si>
    <t>Maxfit</t>
  </si>
  <si>
    <t>Water Main Fittings</t>
  </si>
  <si>
    <t>PVC Tees Branch same dia. or smaller</t>
  </si>
  <si>
    <t xml:space="preserve">PVC Elbows </t>
  </si>
  <si>
    <t>PVC Plugs</t>
  </si>
  <si>
    <t xml:space="preserve">Run: 100 to 200 mm , Branch: 100 to 300 mm </t>
  </si>
  <si>
    <t xml:space="preserve">Run: 250 to 300 mm, Branch: 100 to 300 mm  </t>
  </si>
  <si>
    <t>Fabricated PVC Tees DR18 Branch same dia. or smaller</t>
  </si>
  <si>
    <t>Fabricated PVC Tees DR18 Branch smaller dia. Than run</t>
  </si>
  <si>
    <t xml:space="preserve">Run: 350 to 600 mm, Branch: 100 to 500 mm </t>
  </si>
  <si>
    <t>Fabricated PVC Crosses DR18 
Branch same dia. or smaller</t>
  </si>
  <si>
    <t>Run: 150 to 300 mm, Branch: 100 to 300 mm</t>
  </si>
  <si>
    <t xml:space="preserve">Fabricated PVC Crosses DR18 
Branch smaller dia. than run </t>
  </si>
  <si>
    <t>250 to 600 mm</t>
  </si>
  <si>
    <t>Fabricated PVC Bends 90° DR18</t>
  </si>
  <si>
    <t>Fabricated PVC Bends 22.5° DR25</t>
  </si>
  <si>
    <t>Fabricated PVC Bends 45° DR18</t>
  </si>
  <si>
    <t>Fabricated PVC Bends 22.5° DR18</t>
  </si>
  <si>
    <t>Fabricated PVC Bends 11.25° DR18</t>
  </si>
  <si>
    <t>Fabricated PVC Bends 5° DR18</t>
  </si>
  <si>
    <t>Fabricated PVC Caps DR18</t>
  </si>
  <si>
    <t>Fabricated PVC Plugs DR18</t>
  </si>
  <si>
    <t>Fabricated PVC Tees DR25 Branch dia. than run</t>
  </si>
  <si>
    <t>Fabricated PVC Crosses DR25 Branch smaller dia. than run</t>
  </si>
  <si>
    <t>Fabricated PVC Tees DR25 Branch  smaller dia. than run</t>
  </si>
  <si>
    <t>Fabricated PVC Bends 90° DR25</t>
  </si>
  <si>
    <t>Fabricated PVC Bends 45° DR25</t>
  </si>
  <si>
    <t>Fabricated PVC Bends 11.25° DR25</t>
  </si>
  <si>
    <t>Fabricated PVC Bends 5° DR25</t>
  </si>
  <si>
    <t>Fabricated PVC Caps DR25</t>
  </si>
  <si>
    <t>Fabricated PVC Plugs DR25</t>
  </si>
  <si>
    <t>PVC Plugs and Caps by Harco</t>
  </si>
  <si>
    <t>PVC Elbows by Harco</t>
  </si>
  <si>
    <t>PVC Tees by Harco</t>
  </si>
  <si>
    <t>Clow</t>
  </si>
  <si>
    <t>McAvity</t>
  </si>
  <si>
    <t>CI Water Main Fittings</t>
  </si>
  <si>
    <t xml:space="preserve">Norwood Foundry </t>
  </si>
  <si>
    <t>Sigma</t>
  </si>
  <si>
    <t>CI Tyton Joint Fittings</t>
  </si>
  <si>
    <t>Terminal City</t>
  </si>
  <si>
    <t>Grey Iron Fittings</t>
  </si>
  <si>
    <t xml:space="preserve">100 to 900 mm </t>
  </si>
  <si>
    <t>Tyler</t>
  </si>
  <si>
    <t>One Bolt Inc.</t>
  </si>
  <si>
    <t>One Bolt Fitting</t>
  </si>
  <si>
    <t>Tapping Sleeves</t>
  </si>
  <si>
    <t>JCM</t>
  </si>
  <si>
    <t>FAST</t>
  </si>
  <si>
    <t>FTSC</t>
  </si>
  <si>
    <t xml:space="preserve">100 to 750 mm </t>
  </si>
  <si>
    <t xml:space="preserve">150 to 750 mm </t>
  </si>
  <si>
    <t>6606 (Stainless Steel)</t>
  </si>
  <si>
    <t>6906 (Carbon Steel)</t>
  </si>
  <si>
    <t>FTS 420</t>
  </si>
  <si>
    <t>FTS 445</t>
  </si>
  <si>
    <t>SST Series</t>
  </si>
  <si>
    <t>600 Series</t>
  </si>
  <si>
    <t>626 Series (Steel)</t>
  </si>
  <si>
    <t>622 Series (Steel)</t>
  </si>
  <si>
    <t xml:space="preserve">101 to 750 mm </t>
  </si>
  <si>
    <t xml:space="preserve">102 to 750 mm </t>
  </si>
  <si>
    <t>Expansion Joints</t>
  </si>
  <si>
    <t>EJ400</t>
  </si>
  <si>
    <t xml:space="preserve">101 to 600 mm </t>
  </si>
  <si>
    <t xml:space="preserve">102 to 600 mm </t>
  </si>
  <si>
    <t xml:space="preserve">103 to 600 mm </t>
  </si>
  <si>
    <t>size based on models</t>
  </si>
  <si>
    <t>size based on manufacturer</t>
  </si>
  <si>
    <t>3a. Finds all sizes under that manufactuerer</t>
  </si>
  <si>
    <t xml:space="preserve">3b. Finds all sizes under that model </t>
  </si>
  <si>
    <t>Butterfly Valves</t>
  </si>
  <si>
    <t xml:space="preserve">DeZurik </t>
  </si>
  <si>
    <t>BAW</t>
  </si>
  <si>
    <t xml:space="preserve">450 to 3000 mm </t>
  </si>
  <si>
    <t>K Flow (Crispin)</t>
  </si>
  <si>
    <t xml:space="preserve">500 Series </t>
  </si>
  <si>
    <t xml:space="preserve">47 Series </t>
  </si>
  <si>
    <t xml:space="preserve">75 to 600 mm </t>
  </si>
  <si>
    <t>750 and up</t>
  </si>
  <si>
    <t>M&amp;H (Clow)</t>
  </si>
  <si>
    <t xml:space="preserve">750 to 1200 mm </t>
  </si>
  <si>
    <t>Pratt</t>
  </si>
  <si>
    <t>Lineseal / MKII, 2FII</t>
  </si>
  <si>
    <t xml:space="preserve">450 to 500 mm </t>
  </si>
  <si>
    <t>Lineseal / XR-70</t>
  </si>
  <si>
    <t xml:space="preserve">600 to 3600 mm </t>
  </si>
  <si>
    <t>Lineseal / HP-250</t>
  </si>
  <si>
    <t xml:space="preserve">450 to 1350 mm </t>
  </si>
  <si>
    <t>Lineseal / 2FII</t>
  </si>
  <si>
    <t>Gate Valves</t>
  </si>
  <si>
    <t>American AVK</t>
  </si>
  <si>
    <t>Series 45</t>
  </si>
  <si>
    <t>McAvity/Solid Wedge</t>
  </si>
  <si>
    <t>Resilient Wedge 2640</t>
  </si>
  <si>
    <t>Resilient Wedge 2638</t>
  </si>
  <si>
    <t>350 to 450 mm</t>
  </si>
  <si>
    <t>RW A2360</t>
  </si>
  <si>
    <t>RW A2362</t>
  </si>
  <si>
    <t>Resilient Wedge</t>
  </si>
  <si>
    <t>Solid Wedge</t>
  </si>
  <si>
    <t>East Jordan Iron Works</t>
  </si>
  <si>
    <t xml:space="preserve"> 100 to 400 mm </t>
  </si>
  <si>
    <t>American Flow Control</t>
  </si>
  <si>
    <t>RW Series 2500</t>
  </si>
  <si>
    <t>RW Series 2500-1</t>
  </si>
  <si>
    <t>Check Valves</t>
  </si>
  <si>
    <t xml:space="preserve">A 2600 </t>
  </si>
  <si>
    <t>52 SCS-1</t>
  </si>
  <si>
    <t>A 2122</t>
  </si>
  <si>
    <t>APCO Willamette</t>
  </si>
  <si>
    <t>5800B</t>
  </si>
  <si>
    <t>9000L</t>
  </si>
  <si>
    <t>100 Series</t>
  </si>
  <si>
    <t xml:space="preserve">450 to 1500 mm </t>
  </si>
  <si>
    <t xml:space="preserve">100 to 1500 mm </t>
  </si>
  <si>
    <t>100 to 250 mm</t>
  </si>
  <si>
    <t>100 to 1050 mm</t>
  </si>
  <si>
    <t>Automatic Air Valves</t>
  </si>
  <si>
    <t>50 Series</t>
  </si>
  <si>
    <t>140 Series</t>
  </si>
  <si>
    <t>143C to 151C</t>
  </si>
  <si>
    <t>150 Series</t>
  </si>
  <si>
    <t>200A Series</t>
  </si>
  <si>
    <t xml:space="preserve">12 to 25 mm </t>
  </si>
  <si>
    <t xml:space="preserve">10 to 75 mm </t>
  </si>
  <si>
    <t xml:space="preserve">25 to 200 mm </t>
  </si>
  <si>
    <t>ARI Flow Control Accessories</t>
  </si>
  <si>
    <t>K Models</t>
  </si>
  <si>
    <t xml:space="preserve">20 to 50 mm </t>
  </si>
  <si>
    <t>S Models</t>
  </si>
  <si>
    <t>D Models</t>
  </si>
  <si>
    <t>Manual Air Valves</t>
  </si>
  <si>
    <t>Crane</t>
  </si>
  <si>
    <t xml:space="preserve">15 to 80 mm </t>
  </si>
  <si>
    <t xml:space="preserve">6 to 80 mm </t>
  </si>
  <si>
    <t>Boshart</t>
  </si>
  <si>
    <t xml:space="preserve">15 to 100 mm </t>
  </si>
  <si>
    <t>Newman Hattersly</t>
  </si>
  <si>
    <t xml:space="preserve">15 to 50 mm </t>
  </si>
  <si>
    <t>Jenkins</t>
  </si>
  <si>
    <t>310J</t>
  </si>
  <si>
    <t>Kitz</t>
  </si>
  <si>
    <t xml:space="preserve">10 to 50 mm </t>
  </si>
  <si>
    <t>Nibco</t>
  </si>
  <si>
    <t>T-113</t>
  </si>
  <si>
    <t xml:space="preserve">8 to 80 mm </t>
  </si>
  <si>
    <t>Toyo</t>
  </si>
  <si>
    <t>206A</t>
  </si>
  <si>
    <t xml:space="preserve">10 to 100 mm </t>
  </si>
  <si>
    <t>Pressure Reducing Valves</t>
  </si>
  <si>
    <t>Singer</t>
  </si>
  <si>
    <t>106 PR</t>
  </si>
  <si>
    <t>Flow Control Valves</t>
  </si>
  <si>
    <t>Cla-Val Co.</t>
  </si>
  <si>
    <t>Hytol</t>
  </si>
  <si>
    <t xml:space="preserve">10 to 900 mm </t>
  </si>
  <si>
    <t>Valve Casings and Middle Extensions</t>
  </si>
  <si>
    <t xml:space="preserve">Type B (Screw) </t>
  </si>
  <si>
    <t>SIGMA</t>
  </si>
  <si>
    <t>EPCORVBR - ##</t>
  </si>
  <si>
    <t>2708 Nostalgic</t>
  </si>
  <si>
    <t xml:space="preserve">150 mm </t>
  </si>
  <si>
    <t>Canada Valve Century</t>
  </si>
  <si>
    <t>McCavity (Clow)</t>
  </si>
  <si>
    <t>Brigadier (M67)</t>
  </si>
  <si>
    <t>Modern Centurion</t>
  </si>
  <si>
    <t>Watermaster (5CD250)</t>
  </si>
  <si>
    <t>Coating and Linings</t>
  </si>
  <si>
    <t>Epozy Coatings and Linings</t>
  </si>
  <si>
    <t>3M</t>
  </si>
  <si>
    <t>Scotchkote 134</t>
  </si>
  <si>
    <t>Plant Coatings</t>
  </si>
  <si>
    <t xml:space="preserve">Fusion Bonded Epoxy (FBE) </t>
  </si>
  <si>
    <t>Shaw Pipe</t>
  </si>
  <si>
    <t>Yellow jacket 1 External coating</t>
  </si>
  <si>
    <t xml:space="preserve">Up to 600 mm </t>
  </si>
  <si>
    <t xml:space="preserve">Tape Coatings (Cold Applied) </t>
  </si>
  <si>
    <t>Denso</t>
  </si>
  <si>
    <t>Primer and Tape</t>
  </si>
  <si>
    <t>Interprovincial Corrosion</t>
  </si>
  <si>
    <t>Primer, Mastic and Tape</t>
  </si>
  <si>
    <t>Polyguard</t>
  </si>
  <si>
    <t>600 Primer and Tape</t>
  </si>
  <si>
    <t>Polyken</t>
  </si>
  <si>
    <t xml:space="preserve">1027 Primer and 930 Tape </t>
  </si>
  <si>
    <t>1029 Primer and 930 Tape</t>
  </si>
  <si>
    <t>Premier Coating</t>
  </si>
  <si>
    <t>Primer and LT Tape</t>
  </si>
  <si>
    <t>Renfrew</t>
  </si>
  <si>
    <t>327 Primer and 303-35 Tape</t>
  </si>
  <si>
    <t>Royston</t>
  </si>
  <si>
    <t>747 Primer and Greenline Tape</t>
  </si>
  <si>
    <t>Trenton</t>
  </si>
  <si>
    <t>Tec-Tape</t>
  </si>
  <si>
    <t>Advanced Corrosion Solutions</t>
  </si>
  <si>
    <t>Tape, Mastic, and Primer</t>
  </si>
  <si>
    <t>PCS</t>
  </si>
  <si>
    <t>Heat-Shrinkable Sleeves</t>
  </si>
  <si>
    <t>Canusa-CPS</t>
  </si>
  <si>
    <t>Aqua- Shield</t>
  </si>
  <si>
    <t xml:space="preserve">Cathodic Protection </t>
  </si>
  <si>
    <t>Cathodic Protection Weld Protection Materials</t>
  </si>
  <si>
    <t>Roybond 747</t>
  </si>
  <si>
    <t>Handicap IP</t>
  </si>
  <si>
    <t xml:space="preserve">Polyken </t>
  </si>
  <si>
    <t>KEMA</t>
  </si>
  <si>
    <t>250-12</t>
  </si>
  <si>
    <t>Cathodic Protection Splice Protection Material</t>
  </si>
  <si>
    <t>8420 Series Cold shrink Connector</t>
  </si>
  <si>
    <t>Scotchfil Putty</t>
  </si>
  <si>
    <t>Scotch 130C Linerless Rubber Splicing Tape</t>
  </si>
  <si>
    <t>WCSM - 9/3</t>
  </si>
  <si>
    <t>Raychem</t>
  </si>
  <si>
    <t>Frames and Covers</t>
  </si>
  <si>
    <t>F-39 ( Type 6A)</t>
  </si>
  <si>
    <t>TF-39 (Type 6A)</t>
  </si>
  <si>
    <t>PM-A</t>
  </si>
  <si>
    <t>Alarms (Hatch)</t>
  </si>
  <si>
    <t>Municipal Solutions</t>
  </si>
  <si>
    <t>HG (Hatch Guard)</t>
  </si>
  <si>
    <t>N/AP</t>
  </si>
  <si>
    <t>Insulation</t>
  </si>
  <si>
    <t>Dupont</t>
  </si>
  <si>
    <t xml:space="preserve">Highload 40 </t>
  </si>
  <si>
    <t>Beaver Plastics</t>
  </si>
  <si>
    <t>Terrafoam HS40</t>
  </si>
  <si>
    <t>Owens Corning</t>
  </si>
  <si>
    <t xml:space="preserve">FOAMULAR 400 </t>
  </si>
  <si>
    <t>Urecon</t>
  </si>
  <si>
    <t xml:space="preserve">150 to 300 mm </t>
  </si>
  <si>
    <t>Spray On Insulation</t>
  </si>
  <si>
    <t>Pre-Insulated Pipe</t>
  </si>
  <si>
    <t>Pipe Casing Spacers</t>
  </si>
  <si>
    <t>APS</t>
  </si>
  <si>
    <t xml:space="preserve">SIM </t>
  </si>
  <si>
    <t>SI12</t>
  </si>
  <si>
    <t xml:space="preserve">600 to 3000 mm </t>
  </si>
  <si>
    <t>BWM</t>
  </si>
  <si>
    <t>SS-8</t>
  </si>
  <si>
    <t>SS-12</t>
  </si>
  <si>
    <t xml:space="preserve">750 to 1500 mm </t>
  </si>
  <si>
    <t>PSI</t>
  </si>
  <si>
    <t>Uni-Flange Restrained Casing Spacers</t>
  </si>
  <si>
    <t>Booster, A8GI, A12GI</t>
  </si>
  <si>
    <t>Ranger Midi 65</t>
  </si>
  <si>
    <t>Raci</t>
  </si>
  <si>
    <t>E</t>
  </si>
  <si>
    <t>Up to 2861 O.D.</t>
  </si>
  <si>
    <t>Up to 528 O.D.</t>
  </si>
  <si>
    <t>Innovative Manufacturing</t>
  </si>
  <si>
    <t>Spray on Roof Coating</t>
  </si>
  <si>
    <t>XYPEX</t>
  </si>
  <si>
    <t>Base Caot: Concentrate Top , Coat Modified</t>
  </si>
  <si>
    <t>Please read and review the Water Appurtenance Information form.</t>
  </si>
  <si>
    <t>Excel Sheet Instructions:
-This system of dependent drop downs are utilizing the table names. You can rename them by clicking into a cell of the table, finding the temporary ribbon that says 'Table Design'.
          The 'Working' table that is mentioned in the code on Spill_Helper Sheet is refering to the Drop downs on the Water Appurtenance Info Sheet.
-The Table entries are filtered and sorted through on the spill sheet. The spill sheet also puts the data in a format acceptable for the data validation on the main working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</si>
</sst>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8"/>
      <color theme="1"/>
      <name val="Calibri"/>
      <family val="2"/>
      <scheme val="minor"/>
    </font>
    <font>
      <sz val="11"/>
      <color theme="0"/>
      <name val="Calibri"/>
      <family val="2"/>
      <scheme val="minor"/>
    </font>
    <font>
      <sz val="8"/>
      <color rgb="FF000000"/>
      <name val="Segoe UI"/>
      <family val="2"/>
    </font>
    <font>
      <b/>
      <sz val="11"/>
      <color theme="0"/>
      <name val="Calibri"/>
      <family val="2"/>
      <scheme val="minor"/>
    </font>
    <font>
      <sz val="11"/>
      <name val="Calibri"/>
      <family val="2"/>
      <scheme val="minor"/>
    </font>
    <font>
      <sz val="8"/>
      <name val="Calibri"/>
      <family val="2"/>
      <scheme val="minor"/>
    </font>
    <font>
      <u/>
      <sz val="11"/>
      <color theme="1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8" tint="-0.249977111117893"/>
        <bgColor indexed="64"/>
      </patternFill>
    </fill>
    <fill>
      <patternFill patternType="solid">
        <fgColor theme="1"/>
        <bgColor indexed="64"/>
      </patternFill>
    </fill>
    <fill>
      <patternFill patternType="solid">
        <fgColor theme="2" tint="-9.9978637043366805E-2"/>
        <bgColor indexed="64"/>
      </patternFill>
    </fill>
    <fill>
      <patternFill patternType="solid">
        <fgColor theme="4"/>
        <bgColor theme="4"/>
      </patternFill>
    </fill>
  </fills>
  <borders count="34">
    <border>
      <left/>
      <right/>
      <top/>
      <bottom/>
      <diagonal/>
    </border>
    <border>
      <left/>
      <right/>
      <top style="dashed">
        <color indexed="64"/>
      </top>
      <bottom style="dashed">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dash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theme="4" tint="0.39997558519241921"/>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diagonal/>
    </border>
    <border>
      <left/>
      <right style="medium">
        <color indexed="64"/>
      </right>
      <top style="thin">
        <color theme="0"/>
      </top>
      <bottom style="thin">
        <color theme="0"/>
      </bottom>
      <diagonal/>
    </border>
    <border>
      <left style="thin">
        <color theme="0"/>
      </left>
      <right style="medium">
        <color indexed="64"/>
      </right>
      <top style="thin">
        <color theme="0"/>
      </top>
      <bottom/>
      <diagonal/>
    </border>
    <border>
      <left/>
      <right/>
      <top style="thin">
        <color theme="0"/>
      </top>
      <bottom style="medium">
        <color indexed="64"/>
      </bottom>
      <diagonal/>
    </border>
    <border>
      <left/>
      <right/>
      <top style="thin">
        <color theme="0"/>
      </top>
      <bottom style="thin">
        <color theme="0"/>
      </bottom>
      <diagonal/>
    </border>
  </borders>
  <cellStyleXfs count="2">
    <xf numFmtId="0" fontId="0" fillId="0" borderId="0"/>
    <xf numFmtId="0" fontId="7" fillId="0" borderId="0" applyNumberFormat="0" applyFill="0" applyBorder="0" applyAlignment="0" applyProtection="0"/>
  </cellStyleXfs>
  <cellXfs count="62">
    <xf numFmtId="0" fontId="0" fillId="0" borderId="0" xfId="0"/>
    <xf numFmtId="0" fontId="0" fillId="3" borderId="0" xfId="0" applyFill="1"/>
    <xf numFmtId="0" fontId="0" fillId="2" borderId="0" xfId="0" applyFill="1"/>
    <xf numFmtId="0" fontId="0" fillId="2" borderId="0" xfId="0" applyFill="1" applyAlignment="1">
      <alignment horizontal="right"/>
    </xf>
    <xf numFmtId="0" fontId="0" fillId="2" borderId="2" xfId="0" applyFill="1" applyBorder="1" applyAlignment="1">
      <alignment horizontal="center" vertical="center" wrapText="1"/>
    </xf>
    <xf numFmtId="0" fontId="0" fillId="2" borderId="12" xfId="0" applyFill="1" applyBorder="1" applyAlignment="1">
      <alignment horizontal="center" vertical="center" wrapText="1"/>
    </xf>
    <xf numFmtId="0" fontId="1" fillId="2" borderId="0" xfId="0" applyFont="1" applyFill="1"/>
    <xf numFmtId="0" fontId="0" fillId="2" borderId="8" xfId="0" applyFill="1" applyBorder="1"/>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0" fillId="2" borderId="7" xfId="0" applyFill="1" applyBorder="1" applyAlignment="1">
      <alignment horizontal="center" vertical="center" wrapText="1"/>
    </xf>
    <xf numFmtId="0" fontId="2" fillId="4" borderId="4" xfId="0" applyFont="1" applyFill="1" applyBorder="1" applyAlignment="1">
      <alignment horizontal="center" vertical="center"/>
    </xf>
    <xf numFmtId="0" fontId="0" fillId="2" borderId="13" xfId="0" applyFill="1" applyBorder="1" applyAlignment="1">
      <alignment horizontal="center" vertical="center" wrapText="1"/>
    </xf>
    <xf numFmtId="0" fontId="0" fillId="2" borderId="0" xfId="0" applyFill="1" applyAlignment="1">
      <alignment horizontal="left" vertical="center" wrapText="1"/>
    </xf>
    <xf numFmtId="0" fontId="0" fillId="0" borderId="0" xfId="0" applyAlignment="1">
      <alignment wrapText="1"/>
    </xf>
    <xf numFmtId="0" fontId="0" fillId="0" borderId="2" xfId="0" applyBorder="1" applyAlignment="1">
      <alignment horizontal="center" vertical="center" wrapText="1"/>
    </xf>
    <xf numFmtId="0" fontId="0" fillId="6" borderId="0" xfId="0" applyFill="1"/>
    <xf numFmtId="0" fontId="0" fillId="0" borderId="2" xfId="0" applyBorder="1"/>
    <xf numFmtId="0" fontId="0" fillId="2" borderId="2" xfId="0" applyFill="1" applyBorder="1" applyAlignment="1">
      <alignment horizontal="left" vertical="center" wrapText="1"/>
    </xf>
    <xf numFmtId="0" fontId="5" fillId="5" borderId="0" xfId="0" applyFont="1" applyFill="1"/>
    <xf numFmtId="0" fontId="0" fillId="0" borderId="15" xfId="0" applyBorder="1"/>
    <xf numFmtId="0" fontId="0" fillId="6" borderId="3" xfId="0" applyFill="1" applyBorder="1"/>
    <xf numFmtId="0" fontId="0" fillId="3" borderId="16" xfId="0" applyFill="1" applyBorder="1" applyAlignment="1">
      <alignment horizontal="center"/>
    </xf>
    <xf numFmtId="0" fontId="0" fillId="3" borderId="14" xfId="0" applyFill="1" applyBorder="1" applyAlignment="1">
      <alignment horizontal="center"/>
    </xf>
    <xf numFmtId="0" fontId="0" fillId="3" borderId="17" xfId="0" applyFill="1" applyBorder="1" applyAlignment="1">
      <alignment horizontal="center"/>
    </xf>
    <xf numFmtId="0" fontId="4" fillId="7" borderId="18" xfId="0" applyFont="1" applyFill="1" applyBorder="1"/>
    <xf numFmtId="0" fontId="0" fillId="0" borderId="14" xfId="0" applyBorder="1" applyAlignment="1">
      <alignment horizontal="center" vertical="center" wrapText="1"/>
    </xf>
    <xf numFmtId="0" fontId="7" fillId="0" borderId="0" xfId="1"/>
    <xf numFmtId="0" fontId="0" fillId="2" borderId="19" xfId="0" applyFill="1" applyBorder="1" applyAlignment="1">
      <alignment horizontal="center" vertical="center" wrapText="1"/>
    </xf>
    <xf numFmtId="0" fontId="0" fillId="2" borderId="20" xfId="0" applyFill="1" applyBorder="1" applyAlignment="1">
      <alignment horizontal="center" vertical="center" wrapText="1"/>
    </xf>
    <xf numFmtId="0" fontId="5" fillId="0" borderId="2" xfId="0" applyFont="1" applyBorder="1" applyAlignment="1">
      <alignment horizontal="center" vertical="center" wrapText="1"/>
    </xf>
    <xf numFmtId="0" fontId="0" fillId="0" borderId="19"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0" xfId="0" applyAlignment="1">
      <alignment horizontal="center" vertical="center"/>
    </xf>
    <xf numFmtId="0" fontId="0" fillId="2" borderId="11" xfId="0" applyFill="1" applyBorder="1" applyAlignment="1">
      <alignment horizontal="center" vertical="center" wrapText="1"/>
    </xf>
    <xf numFmtId="0" fontId="0" fillId="2" borderId="23"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0" borderId="27" xfId="0" applyBorder="1"/>
    <xf numFmtId="0" fontId="0" fillId="0" borderId="28" xfId="0" applyBorder="1"/>
    <xf numFmtId="0" fontId="0" fillId="0" borderId="29" xfId="0" applyBorder="1"/>
    <xf numFmtId="0" fontId="0" fillId="0" borderId="30" xfId="0" applyBorder="1"/>
    <xf numFmtId="0" fontId="0" fillId="0" borderId="31" xfId="0" applyBorder="1"/>
    <xf numFmtId="0" fontId="0" fillId="0" borderId="32" xfId="0" applyBorder="1"/>
    <xf numFmtId="0" fontId="0" fillId="0" borderId="33" xfId="0" applyBorder="1"/>
    <xf numFmtId="0" fontId="0" fillId="2" borderId="32" xfId="0" applyFill="1" applyBorder="1"/>
    <xf numFmtId="0" fontId="0" fillId="2" borderId="11" xfId="0" applyFill="1" applyBorder="1"/>
    <xf numFmtId="0" fontId="1" fillId="2" borderId="0" xfId="0" applyFont="1" applyFill="1" applyAlignment="1">
      <alignment horizontal="center" vertical="center"/>
    </xf>
    <xf numFmtId="20" fontId="0" fillId="2" borderId="0" xfId="0" quotePrefix="1" applyNumberFormat="1" applyFill="1" applyAlignment="1">
      <alignment horizontal="right" vertical="top"/>
    </xf>
    <xf numFmtId="0" fontId="0" fillId="2" borderId="0" xfId="0" applyFill="1" applyAlignment="1">
      <alignment horizontal="left" vertical="top"/>
    </xf>
    <xf numFmtId="0" fontId="0" fillId="2" borderId="0" xfId="0" applyFill="1" applyAlignment="1">
      <alignment horizontal="left" vertical="center" wrapText="1"/>
    </xf>
    <xf numFmtId="0" fontId="0" fillId="2" borderId="0" xfId="0" quotePrefix="1" applyFill="1" applyAlignment="1">
      <alignment horizontal="right" vertical="top"/>
    </xf>
    <xf numFmtId="0" fontId="0" fillId="2" borderId="0" xfId="0" applyFill="1" applyAlignment="1">
      <alignment horizontal="right" vertical="top"/>
    </xf>
    <xf numFmtId="0" fontId="0" fillId="2" borderId="0" xfId="0" applyFill="1" applyAlignment="1">
      <alignment horizontal="left" wrapText="1"/>
    </xf>
    <xf numFmtId="0" fontId="0" fillId="3" borderId="9" xfId="0" applyFill="1" applyBorder="1" applyAlignment="1">
      <alignment horizontal="center"/>
    </xf>
    <xf numFmtId="0" fontId="0" fillId="3" borderId="11" xfId="0" applyFill="1" applyBorder="1" applyAlignment="1">
      <alignment horizontal="center"/>
    </xf>
    <xf numFmtId="0" fontId="0" fillId="3" borderId="10" xfId="0" applyFill="1" applyBorder="1" applyAlignment="1">
      <alignment horizontal="center"/>
    </xf>
    <xf numFmtId="0" fontId="0" fillId="2" borderId="0" xfId="0" applyFill="1" applyAlignment="1">
      <alignment horizontal="center"/>
    </xf>
    <xf numFmtId="0" fontId="0" fillId="2" borderId="8" xfId="0" applyFill="1" applyBorder="1" applyAlignment="1">
      <alignment horizontal="center"/>
    </xf>
    <xf numFmtId="0" fontId="0" fillId="2" borderId="1" xfId="0" applyFill="1" applyBorder="1" applyAlignment="1">
      <alignment horizontal="center"/>
    </xf>
  </cellXfs>
  <cellStyles count="2">
    <cellStyle name="Hyperlink" xfId="1" builtinId="8"/>
    <cellStyle name="Normal" xfId="0" builtinId="0"/>
  </cellStyles>
  <dxfs count="75">
    <dxf>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alignment horizontal="center"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theme="4" tint="0.39997558519241921"/>
        </top>
      </border>
    </dxf>
    <dxf>
      <fill>
        <patternFill patternType="none">
          <fgColor indexed="64"/>
          <bgColor auto="1"/>
        </patternFill>
      </fill>
      <alignment horizontal="center" vertical="center"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none">
          <fgColor indexed="64"/>
          <bgColor auto="1"/>
        </patternFill>
      </fill>
      <alignment horizontal="center" vertical="center" textRotation="0" wrapText="1" indent="0" justifyLastLine="0" shrinkToFit="0" readingOrder="0"/>
    </dxf>
    <dxf>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indexed="64"/>
          <bgColor theme="0"/>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8" tint="-0.249977111117893"/>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37352</xdr:colOff>
      <xdr:row>0</xdr:row>
      <xdr:rowOff>14941</xdr:rowOff>
    </xdr:from>
    <xdr:to>
      <xdr:col>1</xdr:col>
      <xdr:colOff>447904</xdr:colOff>
      <xdr:row>5</xdr:row>
      <xdr:rowOff>88121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352" y="14941"/>
          <a:ext cx="1023140" cy="1007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160661</xdr:colOff>
      <xdr:row>0</xdr:row>
      <xdr:rowOff>10242</xdr:rowOff>
    </xdr:from>
    <xdr:to>
      <xdr:col>0</xdr:col>
      <xdr:colOff>1183801</xdr:colOff>
      <xdr:row>4</xdr:row>
      <xdr:rowOff>166346</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661" y="10242"/>
          <a:ext cx="1023140" cy="1010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495300</xdr:colOff>
          <xdr:row>25</xdr:row>
          <xdr:rowOff>68580</xdr:rowOff>
        </xdr:from>
        <xdr:to>
          <xdr:col>3</xdr:col>
          <xdr:colOff>1226820</xdr:colOff>
          <xdr:row>27</xdr:row>
          <xdr:rowOff>106680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By checking this box, I certify the materials listed above are accurate and conforms to the approved products listed in EPCOR Vol.4 - Water Approved Product List.</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B081297-736F-4595-BDDC-0C831DC59B21}" name="Table2" displayName="Table2" ref="C13:G23" totalsRowShown="0" headerRowDxfId="74" tableBorderDxfId="73">
  <autoFilter ref="C13:G23" xr:uid="{3B081297-736F-4595-BDDC-0C831DC59B21}"/>
  <tableColumns count="5">
    <tableColumn id="1" xr3:uid="{B657AD79-2DD8-46D1-99FB-DBA3214F9EE9}" name="Sub-Category" dataDxfId="72"/>
    <tableColumn id="2" xr3:uid="{669BF4A9-E8A6-405E-8818-16E3CE0EBCC3}" name="Manufacturer" dataDxfId="71"/>
    <tableColumn id="4" xr3:uid="{13B874A7-0407-41FB-AE4F-2FE9A9F0115F}" name="Model" dataDxfId="70"/>
    <tableColumn id="5" xr3:uid="{F180EB16-E951-4434-B571-C8B7C0CF81D6}" name="Size" dataDxfId="69"/>
    <tableColumn id="8" xr3:uid="{A2586482-5610-4236-940F-C8048B7EC262}" name="Notes" dataDxfId="6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6ECEB9-D47E-45CF-A799-C7A11AAA32C0}" name="Options9" displayName="Options9" ref="AT4:AW21" totalsRowShown="0" headerRowDxfId="6" dataDxfId="5" tableBorderDxfId="4">
  <autoFilter ref="AT4:AW21" xr:uid="{8E6ECEB9-D47E-45CF-A799-C7A11AAA32C0}"/>
  <tableColumns count="4">
    <tableColumn id="1" xr3:uid="{E594A3F8-A17A-4DB7-85D7-32FFF5D257B7}" name="Subcategory" dataDxfId="3"/>
    <tableColumn id="2" xr3:uid="{3236B3BE-5F30-44F6-A1DA-00656DF62092}" name="Manufacturer" dataDxfId="2"/>
    <tableColumn id="3" xr3:uid="{A1148883-18B7-45E1-9836-8E25006941A4}" name="Model" dataDxfId="1"/>
    <tableColumn id="4" xr3:uid="{1B154E87-5BE9-48A4-8762-B1F1EBBBC7C0}" name="Size" dataDxfId="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5983552-D0AA-494D-BF17-A7FE57502F3F}" name="Options1" displayName="Options1" ref="F4:I83" totalsRowShown="0" dataDxfId="67">
  <autoFilter ref="F4:I83" xr:uid="{A5983552-D0AA-494D-BF17-A7FE57502F3F}"/>
  <sortState xmlns:xlrd2="http://schemas.microsoft.com/office/spreadsheetml/2017/richdata2" ref="F5:I61">
    <sortCondition ref="F4:F61"/>
  </sortState>
  <tableColumns count="4">
    <tableColumn id="1" xr3:uid="{9F3C5B9F-1291-4084-94FA-E7D3EE958460}" name="Subcategory" dataDxfId="66"/>
    <tableColumn id="2" xr3:uid="{8CD8C6F7-594A-44AF-9303-047BD4D6DA1B}" name="Manufacturer" dataDxfId="65"/>
    <tableColumn id="3" xr3:uid="{90135384-602B-4AC1-8843-0045BBF09625}" name="Model" dataDxfId="64"/>
    <tableColumn id="4" xr3:uid="{07E9A892-9657-46B1-8493-0004874BC019}" name="Size" dataDxfId="6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6E97647-D402-4859-9AEB-7545176DDD2B}" name="Options2" displayName="Options2" ref="K4:N36" totalsRowShown="0" headerRowDxfId="62" dataDxfId="60" headerRowBorderDxfId="61" tableBorderDxfId="59">
  <autoFilter ref="K4:N36" xr:uid="{36E97647-D402-4859-9AEB-7545176DDD2B}"/>
  <sortState xmlns:xlrd2="http://schemas.microsoft.com/office/spreadsheetml/2017/richdata2" ref="K5:N14">
    <sortCondition ref="K4:K14"/>
  </sortState>
  <tableColumns count="4">
    <tableColumn id="1" xr3:uid="{19C99F32-2645-4706-92B3-F16D0F1D1E8E}" name="Subcategory" dataDxfId="58"/>
    <tableColumn id="2" xr3:uid="{951EE0F5-5FB6-42DB-9D19-3F4FEF061770}" name="Manufacturer" dataDxfId="57"/>
    <tableColumn id="3" xr3:uid="{31E7499C-E830-43B7-B9D4-944E6F6F95EC}" name="Model" dataDxfId="56"/>
    <tableColumn id="4" xr3:uid="{72ED4ED3-CD2C-464A-8F96-510011D5E577}" name="Size" dataDxfId="5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734DDBB-4930-4820-833D-C794E44C12F4}" name="Options3" displayName="Options3" ref="P4:S144" totalsRowShown="0" headerRowDxfId="54" dataDxfId="52" headerRowBorderDxfId="53" tableBorderDxfId="51">
  <autoFilter ref="P4:S144" xr:uid="{3734DDBB-4930-4820-833D-C794E44C12F4}"/>
  <tableColumns count="4">
    <tableColumn id="1" xr3:uid="{20EAD396-6FDC-42C3-B281-4D44F0452FD1}" name="Subcategory" dataDxfId="50"/>
    <tableColumn id="2" xr3:uid="{552A684F-D16A-4F1E-BD8F-B7B42A1CD4FB}" name="Manufacturer" dataDxfId="49"/>
    <tableColumn id="3" xr3:uid="{57224172-7BE7-4AC6-9640-D785591A9A1A}" name="Model" dataDxfId="48"/>
    <tableColumn id="4" xr3:uid="{BBC9C14C-5F13-40ED-BBBD-E1C47E504092}" name="Size" dataDxfId="4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C2D7C65-3F00-42FB-BBD0-404B01EB5FCA}" name="Options4" displayName="Options4" ref="U4:X64" totalsRowShown="0" headerRowDxfId="46" dataDxfId="44" headerRowBorderDxfId="45" tableBorderDxfId="43">
  <autoFilter ref="U4:X64" xr:uid="{EC2D7C65-3F00-42FB-BBD0-404B01EB5FCA}"/>
  <sortState xmlns:xlrd2="http://schemas.microsoft.com/office/spreadsheetml/2017/richdata2" ref="U5:X10">
    <sortCondition ref="U4:U10"/>
  </sortState>
  <tableColumns count="4">
    <tableColumn id="1" xr3:uid="{06FC141D-E72A-436D-9BDA-DCE0558FD4A4}" name="Subcategory" dataDxfId="42"/>
    <tableColumn id="2" xr3:uid="{B4759481-EBB7-4688-9909-65E232D86DE5}" name="Manufacturer" dataDxfId="41"/>
    <tableColumn id="3" xr3:uid="{CB66EF43-B76F-4B25-BAD8-F09C895C0DFF}" name="Model" dataDxfId="40"/>
    <tableColumn id="4" xr3:uid="{9AF2BEA9-ACA1-4D8B-8E47-3C657FFFC210}" name="Size" dataDxfId="3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B5D779B-64EC-468D-95AC-E0BC79928496}" name="Options5" displayName="Options5" ref="Z4:AC10" totalsRowShown="0" headerRowDxfId="38" dataDxfId="36" headerRowBorderDxfId="37" tableBorderDxfId="35">
  <autoFilter ref="Z4:AC10" xr:uid="{FB5D779B-64EC-468D-95AC-E0BC79928496}"/>
  <sortState xmlns:xlrd2="http://schemas.microsoft.com/office/spreadsheetml/2017/richdata2" ref="Z5:AC9">
    <sortCondition ref="Z4:Z9"/>
  </sortState>
  <tableColumns count="4">
    <tableColumn id="1" xr3:uid="{EC79FEBB-23FD-4E44-BA08-80B2EBF1E7C1}" name="Subcategory" dataDxfId="34"/>
    <tableColumn id="2" xr3:uid="{BF19F633-4354-4C2B-BB0E-A968DB095946}" name="Manufacturer" dataDxfId="33"/>
    <tableColumn id="3" xr3:uid="{70EA6FE3-E5F7-4BCC-82D6-CF8834DA01A3}" name="Model" dataDxfId="32"/>
    <tableColumn id="4" xr3:uid="{EBB0A0E4-23B1-43E9-B09F-0518A80BCF56}" name="Size" dataDxfId="3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9248360-0796-4129-9484-CC588E0C4A3B}" name="Options6" displayName="Options6" ref="AE4:AH20" totalsRowShown="0" headerRowDxfId="30" dataDxfId="28" headerRowBorderDxfId="29" tableBorderDxfId="27">
  <autoFilter ref="AE4:AH20" xr:uid="{A9248360-0796-4129-9484-CC588E0C4A3B}"/>
  <sortState xmlns:xlrd2="http://schemas.microsoft.com/office/spreadsheetml/2017/richdata2" ref="AE5:AH11">
    <sortCondition ref="AE4:AE11"/>
  </sortState>
  <tableColumns count="4">
    <tableColumn id="1" xr3:uid="{97CFEB61-9C0A-4AAF-BA79-2EED61825E51}" name="Subcategory" dataDxfId="26"/>
    <tableColumn id="2" xr3:uid="{7416C443-F208-4C05-B58F-1C919D313267}" name="Manufacturer" dataDxfId="25"/>
    <tableColumn id="3" xr3:uid="{1A228785-E039-435C-8D3D-1557A9A52AE1}" name="Model" dataDxfId="24"/>
    <tableColumn id="4" xr3:uid="{F7840B66-520B-4D7B-A7E9-0A770421E4B0}" name="Size" dataDxfId="23"/>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AF5A73-6711-47C1-AAB0-E6B3D876270E}" name="Options7" displayName="Options7" ref="AJ4:AM16" totalsRowShown="0" headerRowDxfId="22" dataDxfId="20" headerRowBorderDxfId="21" tableBorderDxfId="19">
  <autoFilter ref="AJ4:AM16" xr:uid="{91AF5A73-6711-47C1-AAB0-E6B3D876270E}"/>
  <sortState xmlns:xlrd2="http://schemas.microsoft.com/office/spreadsheetml/2017/richdata2" ref="AJ5:AM15">
    <sortCondition ref="AJ4:AJ15"/>
  </sortState>
  <tableColumns count="4">
    <tableColumn id="1" xr3:uid="{3A5D2539-25D8-4FD5-9C8E-DEDD5882B4C2}" name="Subcategory" dataDxfId="18"/>
    <tableColumn id="2" xr3:uid="{ACA9BDB7-AE82-43A2-996E-25ECF2B66103}" name="Manufacturer" dataDxfId="17"/>
    <tableColumn id="3" xr3:uid="{71BBF98C-85DB-45B1-B375-F278DC1B07DD}" name="Model" dataDxfId="16"/>
    <tableColumn id="4" xr3:uid="{7E87A5FB-6BAE-4FDF-BD32-CDBC27F72C56}" name="Size" dataDxfId="15"/>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52729D7-409E-42E0-A6F1-3490945A2DE6}" name="Options8" displayName="Options8" ref="AO4:AR10" totalsRowShown="0" headerRowDxfId="14" dataDxfId="12" headerRowBorderDxfId="13" tableBorderDxfId="11">
  <autoFilter ref="AO4:AR10" xr:uid="{252729D7-409E-42E0-A6F1-3490945A2DE6}"/>
  <sortState xmlns:xlrd2="http://schemas.microsoft.com/office/spreadsheetml/2017/richdata2" ref="AO5:AR10">
    <sortCondition ref="AO4:AO10"/>
  </sortState>
  <tableColumns count="4">
    <tableColumn id="1" xr3:uid="{4361A132-DAF9-4740-98A8-F132F6810AD0}" name="Subcategory" dataDxfId="10"/>
    <tableColumn id="2" xr3:uid="{FB8F0795-46D9-4BAD-A0FB-68FEA9879216}" name="Manufacturer" dataDxfId="9"/>
    <tableColumn id="3" xr3:uid="{50606441-E6A1-482B-9983-D04051ADAA72}" name="Model" dataDxfId="8"/>
    <tableColumn id="4" xr3:uid="{97B660D8-5881-4DF9-990F-1D07A6AD0ADE}" name="Size" dataDxfId="7"/>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hyperlink" Target="https://youtu.be/8l9Wp0T_SOE" TargetMode="External"/><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T47"/>
  <sheetViews>
    <sheetView zoomScale="160" zoomScaleNormal="160" workbookViewId="0">
      <selection activeCell="D29" sqref="D29"/>
    </sheetView>
  </sheetViews>
  <sheetFormatPr defaultRowHeight="14.4" x14ac:dyDescent="0.3"/>
  <sheetData>
    <row r="1" spans="1:20" x14ac:dyDescent="0.3">
      <c r="A1" s="2"/>
      <c r="B1" s="2"/>
      <c r="C1" s="2"/>
      <c r="D1" s="2"/>
      <c r="E1" s="2"/>
      <c r="F1" s="2"/>
      <c r="G1" s="2"/>
      <c r="H1" s="2"/>
      <c r="I1" s="2"/>
      <c r="J1" s="2"/>
      <c r="K1" s="2"/>
      <c r="L1" s="2"/>
      <c r="M1" s="2"/>
      <c r="N1" s="2"/>
      <c r="O1" s="2"/>
      <c r="P1" s="2"/>
      <c r="Q1" s="2"/>
      <c r="R1" s="2"/>
      <c r="S1" s="2"/>
      <c r="T1" s="2"/>
    </row>
    <row r="2" spans="1:20" x14ac:dyDescent="0.3">
      <c r="A2" s="2"/>
      <c r="B2" s="2"/>
      <c r="C2" s="2"/>
      <c r="D2" s="2"/>
      <c r="E2" s="2"/>
      <c r="F2" s="2"/>
      <c r="G2" s="2"/>
      <c r="H2" s="2"/>
      <c r="I2" s="2"/>
      <c r="J2" s="2"/>
      <c r="K2" s="2"/>
      <c r="L2" s="2"/>
      <c r="M2" s="2"/>
      <c r="N2" s="2"/>
      <c r="O2" s="2"/>
      <c r="P2" s="2"/>
      <c r="Q2" s="2"/>
      <c r="R2" s="2"/>
      <c r="S2" s="2"/>
      <c r="T2" s="2"/>
    </row>
    <row r="3" spans="1:20" x14ac:dyDescent="0.3">
      <c r="A3" s="2"/>
      <c r="B3" s="2"/>
      <c r="C3" s="49" t="s">
        <v>0</v>
      </c>
      <c r="D3" s="49"/>
      <c r="E3" s="49"/>
      <c r="F3" s="49" t="s">
        <v>1</v>
      </c>
      <c r="G3" s="49"/>
      <c r="H3" s="49"/>
      <c r="I3" s="2"/>
      <c r="J3" s="2"/>
      <c r="K3" s="2"/>
      <c r="L3" s="2"/>
      <c r="M3" s="2"/>
      <c r="N3" s="2"/>
      <c r="O3" s="2"/>
      <c r="P3" s="2"/>
      <c r="Q3" s="2"/>
      <c r="R3" s="2"/>
      <c r="S3" s="2"/>
      <c r="T3" s="2"/>
    </row>
    <row r="4" spans="1:20" x14ac:dyDescent="0.3">
      <c r="A4" s="2"/>
      <c r="B4" s="2"/>
      <c r="C4" s="49" t="s">
        <v>1</v>
      </c>
      <c r="D4" s="49"/>
      <c r="E4" s="49"/>
      <c r="F4" s="49" t="s">
        <v>1</v>
      </c>
      <c r="G4" s="49"/>
      <c r="H4" s="49"/>
      <c r="I4" s="2"/>
      <c r="J4" s="2"/>
      <c r="K4" s="2"/>
      <c r="L4" s="2"/>
      <c r="M4" s="2"/>
      <c r="N4" s="2"/>
      <c r="O4" s="2"/>
      <c r="P4" s="2"/>
      <c r="Q4" s="2"/>
      <c r="R4" s="2"/>
      <c r="S4" s="2"/>
      <c r="T4" s="2"/>
    </row>
    <row r="5" spans="1:20" x14ac:dyDescent="0.3">
      <c r="A5" s="2"/>
      <c r="B5" s="2"/>
      <c r="C5" s="2"/>
      <c r="D5" s="2"/>
      <c r="E5" s="2"/>
      <c r="F5" s="2"/>
      <c r="G5" s="2"/>
      <c r="H5" s="2"/>
      <c r="I5" s="2"/>
      <c r="J5" s="2"/>
      <c r="K5" s="2"/>
      <c r="L5" s="2"/>
      <c r="M5" s="2"/>
      <c r="N5" s="2"/>
      <c r="O5" s="2"/>
      <c r="P5" s="2"/>
      <c r="Q5" s="2"/>
      <c r="R5" s="2"/>
      <c r="S5" s="2"/>
      <c r="T5" s="2"/>
    </row>
    <row r="6" spans="1:20" x14ac:dyDescent="0.3">
      <c r="A6" s="2"/>
      <c r="B6" s="2"/>
      <c r="C6" s="2"/>
      <c r="D6" s="2"/>
      <c r="E6" s="2"/>
      <c r="F6" s="2"/>
      <c r="G6" s="2"/>
      <c r="H6" s="2"/>
      <c r="I6" s="2"/>
      <c r="J6" s="2"/>
      <c r="K6" s="2"/>
      <c r="L6" s="2"/>
      <c r="M6" s="2"/>
      <c r="N6" s="2"/>
      <c r="O6" s="2"/>
      <c r="P6" s="2"/>
      <c r="Q6" s="2"/>
      <c r="R6" s="2"/>
      <c r="S6" s="2"/>
      <c r="T6" s="2"/>
    </row>
    <row r="7" spans="1:20" x14ac:dyDescent="0.3">
      <c r="A7" s="2"/>
      <c r="B7" s="50" t="s">
        <v>2</v>
      </c>
      <c r="C7" s="51" t="s">
        <v>520</v>
      </c>
      <c r="D7" s="51"/>
      <c r="E7" s="51"/>
      <c r="F7" s="51"/>
      <c r="G7" s="51"/>
      <c r="H7" s="51"/>
      <c r="I7" s="51"/>
      <c r="J7" s="2"/>
      <c r="K7" s="2"/>
      <c r="L7" s="2"/>
      <c r="M7" s="2"/>
      <c r="N7" s="2"/>
      <c r="O7" s="2"/>
      <c r="P7" s="2"/>
      <c r="Q7" s="2"/>
      <c r="R7" s="2"/>
      <c r="S7" s="2"/>
      <c r="T7" s="2"/>
    </row>
    <row r="8" spans="1:20" x14ac:dyDescent="0.3">
      <c r="A8" s="2"/>
      <c r="B8" s="50"/>
      <c r="C8" s="51"/>
      <c r="D8" s="51"/>
      <c r="E8" s="51"/>
      <c r="F8" s="51"/>
      <c r="G8" s="51"/>
      <c r="H8" s="51"/>
      <c r="I8" s="51"/>
      <c r="J8" s="2"/>
      <c r="K8" s="2"/>
      <c r="L8" s="2"/>
      <c r="M8" s="2"/>
      <c r="N8" s="2"/>
      <c r="O8" s="2"/>
      <c r="P8" s="2"/>
      <c r="Q8" s="2"/>
      <c r="R8" s="2"/>
      <c r="S8" s="2"/>
      <c r="T8" s="2"/>
    </row>
    <row r="9" spans="1:20" x14ac:dyDescent="0.3">
      <c r="A9" s="2"/>
      <c r="B9" s="50" t="s">
        <v>3</v>
      </c>
      <c r="C9" s="51" t="s">
        <v>4</v>
      </c>
      <c r="D9" s="51"/>
      <c r="E9" s="51"/>
      <c r="F9" s="51"/>
      <c r="G9" s="51"/>
      <c r="H9" s="51"/>
      <c r="I9" s="51"/>
      <c r="J9" s="2"/>
      <c r="K9" s="2"/>
      <c r="L9" s="2"/>
      <c r="M9" s="2"/>
      <c r="N9" s="2"/>
      <c r="O9" s="2"/>
      <c r="P9" s="2"/>
      <c r="Q9" s="2"/>
      <c r="R9" s="2"/>
      <c r="S9" s="2"/>
      <c r="T9" s="2"/>
    </row>
    <row r="10" spans="1:20" x14ac:dyDescent="0.3">
      <c r="A10" s="2"/>
      <c r="B10" s="50"/>
      <c r="C10" s="51"/>
      <c r="D10" s="51"/>
      <c r="E10" s="51"/>
      <c r="F10" s="51"/>
      <c r="G10" s="51"/>
      <c r="H10" s="51"/>
      <c r="I10" s="51"/>
      <c r="J10" s="2"/>
      <c r="K10" s="2"/>
      <c r="L10" s="2"/>
      <c r="M10" s="2"/>
      <c r="N10" s="2"/>
      <c r="O10" s="2"/>
      <c r="P10" s="2"/>
      <c r="Q10" s="2"/>
      <c r="R10" s="2"/>
      <c r="S10" s="2"/>
      <c r="T10" s="2"/>
    </row>
    <row r="11" spans="1:20" x14ac:dyDescent="0.3">
      <c r="A11" s="2"/>
      <c r="B11" s="50" t="s">
        <v>5</v>
      </c>
      <c r="C11" s="52" t="s">
        <v>6</v>
      </c>
      <c r="D11" s="52"/>
      <c r="E11" s="52"/>
      <c r="F11" s="52"/>
      <c r="G11" s="52"/>
      <c r="H11" s="52"/>
      <c r="I11" s="52"/>
      <c r="J11" s="2"/>
      <c r="K11" s="2"/>
      <c r="L11" s="2"/>
      <c r="M11" s="2"/>
      <c r="N11" s="2"/>
      <c r="O11" s="2"/>
      <c r="P11" s="2"/>
      <c r="Q11" s="2"/>
      <c r="R11" s="2"/>
      <c r="S11" s="2"/>
      <c r="T11" s="2"/>
    </row>
    <row r="12" spans="1:20" x14ac:dyDescent="0.3">
      <c r="A12" s="2"/>
      <c r="B12" s="50"/>
      <c r="C12" s="52"/>
      <c r="D12" s="52"/>
      <c r="E12" s="52"/>
      <c r="F12" s="52"/>
      <c r="G12" s="52"/>
      <c r="H12" s="52"/>
      <c r="I12" s="52"/>
      <c r="J12" s="2"/>
      <c r="K12" s="2"/>
      <c r="L12" s="2"/>
      <c r="M12" s="2"/>
      <c r="N12" s="2"/>
      <c r="O12" s="2"/>
      <c r="P12" s="2"/>
      <c r="Q12" s="2"/>
      <c r="R12" s="2"/>
      <c r="S12" s="2"/>
      <c r="T12" s="2"/>
    </row>
    <row r="13" spans="1:20" ht="14.4" customHeight="1" x14ac:dyDescent="0.3">
      <c r="A13" s="2"/>
      <c r="B13" s="50" t="s">
        <v>7</v>
      </c>
      <c r="C13" s="55" t="s">
        <v>8</v>
      </c>
      <c r="D13" s="55"/>
      <c r="E13" s="55"/>
      <c r="F13" s="55"/>
      <c r="G13" s="55"/>
      <c r="H13" s="55"/>
      <c r="I13" s="55"/>
      <c r="J13" s="2"/>
      <c r="K13" s="2"/>
      <c r="L13" s="2"/>
      <c r="M13" s="2"/>
      <c r="N13" s="2"/>
      <c r="O13" s="2"/>
      <c r="P13" s="2"/>
      <c r="Q13" s="2"/>
      <c r="R13" s="2"/>
      <c r="S13" s="2"/>
      <c r="T13" s="2"/>
    </row>
    <row r="14" spans="1:20" x14ac:dyDescent="0.3">
      <c r="A14" s="2"/>
      <c r="B14" s="50"/>
      <c r="C14" s="55"/>
      <c r="D14" s="55"/>
      <c r="E14" s="55"/>
      <c r="F14" s="55"/>
      <c r="G14" s="55"/>
      <c r="H14" s="55"/>
      <c r="I14" s="55"/>
      <c r="J14" s="2"/>
      <c r="K14" s="2"/>
      <c r="L14" s="2"/>
      <c r="M14" s="2"/>
      <c r="N14" s="2"/>
      <c r="O14" s="2"/>
      <c r="P14" s="2"/>
      <c r="Q14" s="2"/>
      <c r="R14" s="2"/>
      <c r="S14" s="2"/>
      <c r="T14" s="2"/>
    </row>
    <row r="15" spans="1:20" x14ac:dyDescent="0.3">
      <c r="A15" s="2"/>
      <c r="B15" s="50"/>
      <c r="C15" s="55"/>
      <c r="D15" s="55"/>
      <c r="E15" s="55"/>
      <c r="F15" s="55"/>
      <c r="G15" s="55"/>
      <c r="H15" s="55"/>
      <c r="I15" s="55"/>
      <c r="J15" s="2"/>
      <c r="K15" s="2"/>
      <c r="L15" s="2"/>
      <c r="M15" s="2"/>
      <c r="N15" s="2"/>
      <c r="O15" s="2"/>
      <c r="P15" s="2"/>
      <c r="Q15" s="2"/>
      <c r="R15" s="2"/>
      <c r="S15" s="2"/>
      <c r="T15" s="2"/>
    </row>
    <row r="16" spans="1:20" ht="14.4" customHeight="1" x14ac:dyDescent="0.3">
      <c r="A16" s="2"/>
      <c r="B16" s="53" t="s">
        <v>9</v>
      </c>
      <c r="C16" s="52" t="s">
        <v>10</v>
      </c>
      <c r="D16" s="52"/>
      <c r="E16" s="52"/>
      <c r="F16" s="52"/>
      <c r="G16" s="52"/>
      <c r="H16" s="52"/>
      <c r="I16" s="52"/>
      <c r="J16" s="2"/>
      <c r="K16" s="2"/>
      <c r="L16" s="2"/>
      <c r="M16" s="2"/>
      <c r="N16" s="2"/>
      <c r="O16" s="2"/>
      <c r="P16" s="2"/>
      <c r="Q16" s="2"/>
      <c r="R16" s="2"/>
      <c r="S16" s="2"/>
      <c r="T16" s="2"/>
    </row>
    <row r="17" spans="1:20" x14ac:dyDescent="0.3">
      <c r="A17" s="2"/>
      <c r="B17" s="53"/>
      <c r="C17" s="52"/>
      <c r="D17" s="52"/>
      <c r="E17" s="52"/>
      <c r="F17" s="52"/>
      <c r="G17" s="52"/>
      <c r="H17" s="52"/>
      <c r="I17" s="52"/>
      <c r="J17" s="2"/>
      <c r="K17" s="2"/>
      <c r="L17" s="2"/>
      <c r="M17" s="2"/>
      <c r="N17" s="2"/>
      <c r="O17" s="2"/>
      <c r="P17" s="2"/>
      <c r="Q17" s="2"/>
      <c r="R17" s="2"/>
      <c r="S17" s="2"/>
      <c r="T17" s="2"/>
    </row>
    <row r="18" spans="1:20" x14ac:dyDescent="0.3">
      <c r="A18" s="2"/>
      <c r="B18" s="53"/>
      <c r="C18" s="52"/>
      <c r="D18" s="52"/>
      <c r="E18" s="52"/>
      <c r="F18" s="52"/>
      <c r="G18" s="52"/>
      <c r="H18" s="52"/>
      <c r="I18" s="52"/>
      <c r="J18" s="2"/>
      <c r="K18" s="2"/>
      <c r="L18" s="2"/>
      <c r="M18" s="2"/>
      <c r="N18" s="2"/>
      <c r="O18" s="2"/>
      <c r="P18" s="2"/>
      <c r="Q18" s="2"/>
      <c r="R18" s="2"/>
      <c r="S18" s="2"/>
      <c r="T18" s="2"/>
    </row>
    <row r="19" spans="1:20" x14ac:dyDescent="0.3">
      <c r="A19" s="2"/>
      <c r="B19" s="53"/>
      <c r="C19" s="52"/>
      <c r="D19" s="52"/>
      <c r="E19" s="52"/>
      <c r="F19" s="52"/>
      <c r="G19" s="52"/>
      <c r="H19" s="52"/>
      <c r="I19" s="52"/>
      <c r="J19" s="2"/>
      <c r="K19" s="2"/>
      <c r="L19" s="2"/>
      <c r="M19" s="2"/>
      <c r="N19" s="2"/>
      <c r="O19" s="2"/>
      <c r="P19" s="2"/>
      <c r="Q19" s="2"/>
      <c r="R19" s="2"/>
      <c r="S19" s="2"/>
      <c r="T19" s="2"/>
    </row>
    <row r="20" spans="1:20" x14ac:dyDescent="0.3">
      <c r="A20" s="2"/>
      <c r="B20" s="53" t="s">
        <v>11</v>
      </c>
      <c r="C20" s="52" t="s">
        <v>12</v>
      </c>
      <c r="D20" s="52"/>
      <c r="E20" s="52"/>
      <c r="F20" s="52"/>
      <c r="G20" s="52"/>
      <c r="H20" s="52"/>
      <c r="I20" s="52"/>
      <c r="J20" s="2"/>
      <c r="K20" s="2"/>
      <c r="L20" s="2"/>
      <c r="M20" s="2"/>
      <c r="N20" s="2"/>
      <c r="O20" s="2"/>
      <c r="P20" s="2"/>
      <c r="Q20" s="2"/>
      <c r="R20" s="2"/>
      <c r="S20" s="2"/>
      <c r="T20" s="2"/>
    </row>
    <row r="21" spans="1:20" x14ac:dyDescent="0.3">
      <c r="A21" s="2"/>
      <c r="B21" s="54"/>
      <c r="C21" s="52"/>
      <c r="D21" s="52"/>
      <c r="E21" s="52"/>
      <c r="F21" s="52"/>
      <c r="G21" s="52"/>
      <c r="H21" s="52"/>
      <c r="I21" s="52"/>
      <c r="J21" s="2"/>
      <c r="K21" s="2"/>
      <c r="L21" s="2"/>
      <c r="M21" s="2"/>
      <c r="N21" s="2"/>
      <c r="O21" s="2"/>
      <c r="P21" s="2"/>
      <c r="Q21" s="2"/>
      <c r="R21" s="2"/>
      <c r="S21" s="2"/>
      <c r="T21" s="2"/>
    </row>
    <row r="22" spans="1:20" x14ac:dyDescent="0.3">
      <c r="A22" s="2"/>
      <c r="B22" s="2"/>
      <c r="C22" s="2"/>
      <c r="D22" s="2"/>
      <c r="E22" s="2"/>
      <c r="F22" s="2"/>
      <c r="G22" s="2"/>
      <c r="H22" s="2"/>
      <c r="I22" s="2"/>
      <c r="J22" s="2"/>
      <c r="K22" s="2"/>
      <c r="L22" s="2"/>
      <c r="M22" s="2"/>
      <c r="N22" s="2"/>
      <c r="O22" s="2"/>
      <c r="P22" s="2"/>
      <c r="Q22" s="2"/>
      <c r="R22" s="2"/>
      <c r="S22" s="2"/>
      <c r="T22" s="2"/>
    </row>
    <row r="23" spans="1:20" x14ac:dyDescent="0.3">
      <c r="A23" s="2"/>
      <c r="B23" s="2"/>
      <c r="C23" s="2"/>
      <c r="D23" s="2"/>
      <c r="E23" s="2"/>
      <c r="F23" s="2"/>
      <c r="G23" s="2"/>
      <c r="H23" s="2"/>
      <c r="I23" s="2"/>
      <c r="J23" s="2"/>
      <c r="K23" s="2"/>
      <c r="L23" s="2"/>
      <c r="M23" s="2"/>
      <c r="N23" s="2"/>
      <c r="O23" s="2"/>
      <c r="P23" s="2"/>
      <c r="Q23" s="2"/>
      <c r="R23" s="2"/>
      <c r="S23" s="2"/>
      <c r="T23" s="2"/>
    </row>
    <row r="24" spans="1:20" x14ac:dyDescent="0.3">
      <c r="A24" s="2"/>
      <c r="B24" s="2"/>
      <c r="C24" s="2"/>
      <c r="D24" s="2"/>
      <c r="E24" s="2"/>
      <c r="F24" s="2"/>
      <c r="G24" s="2"/>
      <c r="H24" s="2"/>
      <c r="I24" s="2"/>
      <c r="J24" s="2"/>
      <c r="K24" s="2"/>
      <c r="L24" s="2"/>
      <c r="M24" s="2"/>
      <c r="N24" s="2"/>
      <c r="O24" s="2"/>
      <c r="P24" s="2"/>
      <c r="Q24" s="2"/>
      <c r="R24" s="2"/>
      <c r="S24" s="2"/>
      <c r="T24" s="2"/>
    </row>
    <row r="25" spans="1:20" x14ac:dyDescent="0.3">
      <c r="A25" s="2"/>
      <c r="B25" s="2"/>
      <c r="C25" s="2"/>
      <c r="D25" s="2"/>
      <c r="E25" s="2"/>
      <c r="F25" s="2"/>
      <c r="G25" s="2"/>
      <c r="H25" s="2"/>
      <c r="I25" s="2"/>
      <c r="J25" s="2"/>
      <c r="K25" s="2"/>
      <c r="L25" s="2"/>
      <c r="M25" s="2"/>
      <c r="N25" s="2"/>
      <c r="O25" s="2"/>
      <c r="P25" s="2"/>
      <c r="Q25" s="2"/>
      <c r="R25" s="2"/>
      <c r="S25" s="2"/>
      <c r="T25" s="2"/>
    </row>
    <row r="26" spans="1:20" x14ac:dyDescent="0.3">
      <c r="A26" s="2"/>
      <c r="B26" s="2"/>
      <c r="C26" s="2"/>
      <c r="D26" s="2"/>
      <c r="E26" s="2"/>
      <c r="F26" s="2"/>
      <c r="G26" s="2"/>
      <c r="H26" s="2"/>
      <c r="I26" s="2"/>
      <c r="J26" s="2"/>
      <c r="K26" s="2"/>
      <c r="L26" s="2"/>
      <c r="M26" s="2"/>
      <c r="N26" s="2"/>
      <c r="O26" s="2"/>
      <c r="P26" s="2"/>
      <c r="Q26" s="2"/>
      <c r="R26" s="2"/>
      <c r="S26" s="2"/>
      <c r="T26" s="2"/>
    </row>
    <row r="27" spans="1:20" x14ac:dyDescent="0.3">
      <c r="A27" s="2"/>
      <c r="B27" s="2"/>
      <c r="C27" s="2"/>
      <c r="D27" s="2"/>
      <c r="E27" s="2"/>
      <c r="F27" s="2"/>
      <c r="G27" s="2"/>
      <c r="H27" s="2"/>
      <c r="I27" s="2"/>
      <c r="J27" s="2"/>
      <c r="K27" s="2"/>
      <c r="L27" s="2"/>
      <c r="M27" s="2"/>
      <c r="N27" s="2"/>
      <c r="O27" s="2"/>
      <c r="P27" s="2"/>
      <c r="Q27" s="2"/>
      <c r="R27" s="2"/>
      <c r="S27" s="2"/>
      <c r="T27" s="2"/>
    </row>
    <row r="28" spans="1:20" x14ac:dyDescent="0.3">
      <c r="A28" s="2"/>
      <c r="B28" s="2"/>
      <c r="C28" s="2"/>
      <c r="D28" s="2"/>
      <c r="E28" s="2"/>
      <c r="F28" s="2"/>
      <c r="G28" s="2"/>
      <c r="H28" s="2"/>
      <c r="I28" s="2"/>
      <c r="J28" s="2"/>
      <c r="K28" s="2"/>
      <c r="L28" s="2"/>
      <c r="M28" s="2"/>
      <c r="N28" s="2"/>
      <c r="O28" s="2"/>
      <c r="P28" s="2"/>
      <c r="Q28" s="2"/>
      <c r="R28" s="2"/>
      <c r="S28" s="2"/>
      <c r="T28" s="2"/>
    </row>
    <row r="29" spans="1:20" x14ac:dyDescent="0.3">
      <c r="A29" s="2"/>
      <c r="B29" s="2"/>
      <c r="C29" s="2"/>
      <c r="D29" s="2"/>
      <c r="E29" s="2"/>
      <c r="F29" s="2"/>
      <c r="G29" s="2"/>
      <c r="H29" s="2"/>
      <c r="I29" s="2"/>
      <c r="J29" s="2"/>
      <c r="K29" s="2"/>
      <c r="L29" s="2"/>
      <c r="M29" s="2"/>
      <c r="N29" s="2"/>
      <c r="O29" s="2"/>
      <c r="P29" s="2"/>
      <c r="Q29" s="2"/>
      <c r="R29" s="2"/>
      <c r="S29" s="2"/>
      <c r="T29" s="2"/>
    </row>
    <row r="30" spans="1:20" x14ac:dyDescent="0.3">
      <c r="A30" s="2"/>
      <c r="B30" s="2"/>
      <c r="C30" s="2"/>
      <c r="D30" s="2"/>
      <c r="E30" s="2"/>
      <c r="F30" s="2"/>
      <c r="G30" s="2"/>
      <c r="H30" s="2"/>
      <c r="I30" s="2"/>
      <c r="J30" s="2"/>
      <c r="K30" s="2"/>
      <c r="L30" s="2"/>
      <c r="M30" s="2"/>
      <c r="N30" s="2"/>
      <c r="O30" s="2"/>
      <c r="P30" s="2"/>
      <c r="Q30" s="2"/>
      <c r="R30" s="2"/>
      <c r="S30" s="2"/>
      <c r="T30" s="2"/>
    </row>
    <row r="31" spans="1:20" x14ac:dyDescent="0.3">
      <c r="A31" s="2"/>
      <c r="B31" s="2"/>
      <c r="C31" s="2"/>
      <c r="D31" s="2"/>
      <c r="E31" s="2"/>
      <c r="F31" s="2"/>
      <c r="G31" s="2"/>
      <c r="H31" s="2"/>
      <c r="I31" s="2"/>
      <c r="J31" s="2"/>
      <c r="K31" s="2"/>
      <c r="L31" s="2"/>
      <c r="M31" s="2"/>
      <c r="N31" s="2"/>
      <c r="O31" s="2"/>
      <c r="P31" s="2"/>
      <c r="Q31" s="2"/>
      <c r="R31" s="2"/>
      <c r="S31" s="2"/>
      <c r="T31" s="2"/>
    </row>
    <row r="32" spans="1:20" x14ac:dyDescent="0.3">
      <c r="A32" s="2"/>
      <c r="B32" s="2"/>
      <c r="C32" s="2"/>
      <c r="D32" s="2"/>
      <c r="E32" s="2"/>
      <c r="F32" s="2"/>
      <c r="G32" s="2"/>
      <c r="H32" s="2"/>
      <c r="I32" s="2"/>
      <c r="J32" s="2"/>
      <c r="K32" s="2"/>
      <c r="L32" s="2"/>
      <c r="M32" s="2"/>
      <c r="N32" s="2"/>
      <c r="O32" s="2"/>
      <c r="P32" s="2"/>
      <c r="Q32" s="2"/>
      <c r="R32" s="2"/>
      <c r="S32" s="2"/>
      <c r="T32" s="2"/>
    </row>
    <row r="33" spans="1:20" x14ac:dyDescent="0.3">
      <c r="A33" s="2"/>
      <c r="B33" s="2"/>
      <c r="C33" s="2"/>
      <c r="D33" s="2"/>
      <c r="E33" s="2"/>
      <c r="F33" s="2"/>
      <c r="G33" s="2"/>
      <c r="H33" s="2"/>
      <c r="I33" s="2"/>
      <c r="J33" s="2"/>
      <c r="K33" s="2"/>
      <c r="L33" s="2"/>
      <c r="M33" s="2"/>
      <c r="N33" s="2"/>
      <c r="O33" s="2"/>
      <c r="P33" s="2"/>
      <c r="Q33" s="2"/>
      <c r="R33" s="2"/>
      <c r="S33" s="2"/>
      <c r="T33" s="2"/>
    </row>
    <row r="34" spans="1:20" x14ac:dyDescent="0.3">
      <c r="A34" s="2"/>
      <c r="B34" s="2"/>
      <c r="C34" s="2"/>
      <c r="D34" s="2"/>
      <c r="E34" s="2"/>
      <c r="F34" s="2"/>
      <c r="G34" s="2"/>
      <c r="H34" s="2"/>
      <c r="I34" s="2"/>
      <c r="J34" s="2"/>
      <c r="K34" s="2"/>
      <c r="L34" s="2"/>
      <c r="M34" s="2"/>
      <c r="N34" s="2"/>
      <c r="O34" s="2"/>
      <c r="P34" s="2"/>
      <c r="Q34" s="2"/>
      <c r="R34" s="2"/>
      <c r="S34" s="2"/>
      <c r="T34" s="2"/>
    </row>
    <row r="35" spans="1:20" x14ac:dyDescent="0.3">
      <c r="A35" s="2"/>
      <c r="B35" s="2"/>
      <c r="C35" s="2"/>
      <c r="D35" s="2"/>
      <c r="E35" s="2"/>
      <c r="F35" s="2"/>
      <c r="G35" s="2"/>
      <c r="H35" s="2"/>
      <c r="I35" s="2"/>
      <c r="J35" s="2"/>
      <c r="K35" s="2"/>
      <c r="L35" s="2"/>
      <c r="M35" s="2"/>
      <c r="N35" s="2"/>
      <c r="O35" s="2"/>
      <c r="P35" s="2"/>
      <c r="Q35" s="2"/>
      <c r="R35" s="2"/>
      <c r="S35" s="2"/>
      <c r="T35" s="2"/>
    </row>
    <row r="36" spans="1:20" x14ac:dyDescent="0.3">
      <c r="A36" s="2"/>
      <c r="B36" s="2"/>
      <c r="C36" s="2"/>
      <c r="D36" s="2"/>
      <c r="E36" s="2"/>
      <c r="F36" s="2"/>
      <c r="G36" s="2"/>
      <c r="H36" s="2"/>
      <c r="I36" s="2"/>
      <c r="J36" s="2"/>
      <c r="K36" s="2"/>
      <c r="L36" s="2"/>
      <c r="M36" s="2"/>
      <c r="N36" s="2"/>
      <c r="O36" s="2"/>
      <c r="P36" s="2"/>
      <c r="Q36" s="2"/>
      <c r="R36" s="2"/>
      <c r="S36" s="2"/>
      <c r="T36" s="2"/>
    </row>
    <row r="37" spans="1:20" x14ac:dyDescent="0.3">
      <c r="A37" s="2"/>
      <c r="B37" s="2"/>
      <c r="C37" s="2"/>
      <c r="D37" s="2"/>
      <c r="E37" s="2"/>
      <c r="F37" s="2"/>
      <c r="G37" s="2"/>
      <c r="H37" s="2"/>
      <c r="I37" s="2"/>
      <c r="J37" s="2"/>
      <c r="K37" s="2"/>
      <c r="L37" s="2"/>
      <c r="M37" s="2"/>
      <c r="N37" s="2"/>
      <c r="O37" s="2"/>
      <c r="P37" s="2"/>
      <c r="Q37" s="2"/>
      <c r="R37" s="2"/>
      <c r="S37" s="2"/>
      <c r="T37" s="2"/>
    </row>
    <row r="38" spans="1:20" x14ac:dyDescent="0.3">
      <c r="A38" s="2"/>
      <c r="B38" s="2"/>
      <c r="C38" s="2"/>
      <c r="D38" s="2"/>
      <c r="E38" s="2"/>
      <c r="F38" s="2"/>
      <c r="G38" s="2"/>
      <c r="H38" s="2"/>
      <c r="I38" s="2"/>
      <c r="J38" s="2"/>
      <c r="K38" s="2"/>
      <c r="L38" s="2"/>
      <c r="M38" s="2"/>
      <c r="N38" s="2"/>
      <c r="O38" s="2"/>
      <c r="P38" s="2"/>
      <c r="Q38" s="2"/>
      <c r="R38" s="2"/>
      <c r="S38" s="2"/>
      <c r="T38" s="2"/>
    </row>
    <row r="39" spans="1:20" x14ac:dyDescent="0.3">
      <c r="A39" s="2"/>
      <c r="B39" s="2"/>
      <c r="C39" s="2"/>
      <c r="D39" s="2"/>
      <c r="E39" s="2"/>
      <c r="F39" s="2"/>
      <c r="G39" s="2"/>
      <c r="H39" s="2"/>
      <c r="I39" s="2"/>
      <c r="J39" s="2"/>
      <c r="K39" s="2"/>
      <c r="L39" s="2"/>
      <c r="M39" s="2"/>
      <c r="N39" s="2"/>
      <c r="O39" s="2"/>
      <c r="P39" s="2"/>
      <c r="Q39" s="2"/>
      <c r="R39" s="2"/>
      <c r="S39" s="2"/>
      <c r="T39" s="2"/>
    </row>
    <row r="40" spans="1:20" x14ac:dyDescent="0.3">
      <c r="A40" s="2"/>
      <c r="B40" s="2"/>
      <c r="C40" s="2"/>
      <c r="D40" s="2"/>
      <c r="E40" s="2"/>
      <c r="F40" s="2"/>
      <c r="G40" s="2"/>
      <c r="H40" s="2"/>
      <c r="I40" s="2"/>
      <c r="J40" s="2"/>
      <c r="K40" s="2"/>
      <c r="L40" s="2"/>
      <c r="M40" s="2"/>
      <c r="N40" s="2"/>
      <c r="O40" s="2"/>
      <c r="P40" s="2"/>
      <c r="Q40" s="2"/>
      <c r="R40" s="2"/>
      <c r="S40" s="2"/>
      <c r="T40" s="2"/>
    </row>
    <row r="41" spans="1:20" x14ac:dyDescent="0.3">
      <c r="A41" s="2"/>
      <c r="B41" s="2"/>
      <c r="C41" s="2"/>
      <c r="D41" s="2"/>
      <c r="E41" s="2"/>
      <c r="F41" s="2"/>
      <c r="G41" s="2"/>
      <c r="H41" s="2"/>
      <c r="I41" s="2"/>
      <c r="J41" s="2"/>
      <c r="K41" s="2"/>
      <c r="L41" s="2"/>
      <c r="M41" s="2"/>
      <c r="N41" s="2"/>
      <c r="O41" s="2"/>
      <c r="P41" s="2"/>
      <c r="Q41" s="2"/>
      <c r="R41" s="2"/>
      <c r="S41" s="2"/>
      <c r="T41" s="2"/>
    </row>
    <row r="42" spans="1:20" x14ac:dyDescent="0.3">
      <c r="A42" s="2"/>
      <c r="B42" s="2"/>
      <c r="C42" s="2"/>
      <c r="D42" s="2"/>
      <c r="E42" s="2"/>
      <c r="F42" s="2"/>
      <c r="G42" s="2"/>
      <c r="H42" s="2"/>
      <c r="I42" s="2"/>
      <c r="J42" s="2"/>
      <c r="K42" s="2"/>
      <c r="L42" s="2"/>
      <c r="M42" s="2"/>
      <c r="N42" s="2"/>
      <c r="O42" s="2"/>
      <c r="P42" s="2"/>
      <c r="Q42" s="2"/>
      <c r="R42" s="2"/>
      <c r="S42" s="2"/>
      <c r="T42" s="2"/>
    </row>
    <row r="43" spans="1:20" x14ac:dyDescent="0.3">
      <c r="A43" s="2"/>
      <c r="B43" s="2"/>
      <c r="C43" s="2"/>
      <c r="D43" s="2"/>
      <c r="E43" s="2"/>
      <c r="F43" s="2"/>
      <c r="G43" s="2"/>
      <c r="H43" s="2"/>
      <c r="I43" s="2"/>
      <c r="J43" s="2"/>
      <c r="K43" s="2"/>
      <c r="L43" s="2"/>
      <c r="M43" s="2"/>
      <c r="N43" s="2"/>
      <c r="O43" s="2"/>
      <c r="P43" s="2"/>
      <c r="Q43" s="2"/>
      <c r="R43" s="2"/>
      <c r="S43" s="2"/>
      <c r="T43" s="2"/>
    </row>
    <row r="44" spans="1:20" x14ac:dyDescent="0.3">
      <c r="A44" s="2"/>
      <c r="B44" s="2"/>
      <c r="C44" s="2"/>
      <c r="D44" s="2"/>
      <c r="E44" s="2"/>
      <c r="F44" s="2"/>
      <c r="G44" s="2"/>
      <c r="H44" s="2"/>
      <c r="I44" s="2"/>
      <c r="J44" s="2"/>
      <c r="K44" s="2"/>
      <c r="L44" s="2"/>
      <c r="M44" s="2"/>
      <c r="N44" s="2"/>
      <c r="O44" s="2"/>
      <c r="P44" s="2"/>
      <c r="Q44" s="2"/>
      <c r="R44" s="2"/>
      <c r="S44" s="2"/>
      <c r="T44" s="2"/>
    </row>
    <row r="45" spans="1:20" x14ac:dyDescent="0.3">
      <c r="A45" s="2"/>
      <c r="B45" s="2"/>
      <c r="C45" s="2"/>
      <c r="D45" s="2"/>
      <c r="E45" s="2"/>
      <c r="F45" s="2"/>
      <c r="G45" s="2"/>
      <c r="H45" s="2"/>
      <c r="I45" s="2"/>
      <c r="J45" s="2"/>
      <c r="K45" s="2"/>
      <c r="L45" s="2"/>
      <c r="M45" s="2"/>
      <c r="N45" s="2"/>
      <c r="O45" s="2"/>
      <c r="P45" s="2"/>
      <c r="Q45" s="2"/>
      <c r="R45" s="2"/>
      <c r="S45" s="2"/>
      <c r="T45" s="2"/>
    </row>
    <row r="46" spans="1:20" x14ac:dyDescent="0.3">
      <c r="A46" s="2"/>
      <c r="B46" s="2"/>
      <c r="C46" s="2"/>
      <c r="D46" s="2"/>
      <c r="E46" s="2"/>
      <c r="F46" s="2"/>
      <c r="G46" s="2"/>
      <c r="H46" s="2"/>
      <c r="I46" s="2"/>
      <c r="J46" s="2"/>
      <c r="K46" s="2"/>
      <c r="L46" s="2"/>
      <c r="M46" s="2"/>
      <c r="N46" s="2"/>
      <c r="O46" s="2"/>
      <c r="P46" s="2"/>
      <c r="Q46" s="2"/>
      <c r="R46" s="2"/>
      <c r="S46" s="2"/>
      <c r="T46" s="2"/>
    </row>
    <row r="47" spans="1:20" x14ac:dyDescent="0.3">
      <c r="A47" s="2"/>
      <c r="B47" s="2"/>
      <c r="C47" s="2"/>
      <c r="D47" s="2"/>
      <c r="E47" s="2"/>
      <c r="F47" s="2"/>
      <c r="G47" s="2"/>
      <c r="H47" s="2"/>
      <c r="I47" s="2"/>
      <c r="J47" s="2"/>
      <c r="K47" s="2"/>
      <c r="L47" s="2"/>
      <c r="M47" s="2"/>
      <c r="N47" s="2"/>
      <c r="O47" s="2"/>
      <c r="P47" s="2"/>
      <c r="Q47" s="2"/>
      <c r="R47" s="2"/>
      <c r="S47" s="2"/>
      <c r="T47" s="2"/>
    </row>
  </sheetData>
  <sheetProtection sheet="1" objects="1" scenarios="1"/>
  <mergeCells count="13">
    <mergeCell ref="B20:B21"/>
    <mergeCell ref="C20:I21"/>
    <mergeCell ref="B13:B15"/>
    <mergeCell ref="C16:I19"/>
    <mergeCell ref="B16:B19"/>
    <mergeCell ref="C13:I15"/>
    <mergeCell ref="C3:H4"/>
    <mergeCell ref="B7:B8"/>
    <mergeCell ref="B9:B10"/>
    <mergeCell ref="B11:B12"/>
    <mergeCell ref="C7:I8"/>
    <mergeCell ref="C9:I10"/>
    <mergeCell ref="C11:I1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34"/>
  <sheetViews>
    <sheetView tabSelected="1" zoomScaleNormal="100" workbookViewId="0">
      <selection activeCell="B42" sqref="B42"/>
    </sheetView>
  </sheetViews>
  <sheetFormatPr defaultRowHeight="14.4" x14ac:dyDescent="0.3"/>
  <cols>
    <col min="1" max="1" width="21" customWidth="1"/>
    <col min="2" max="2" width="15.109375" customWidth="1"/>
    <col min="3" max="3" width="28.6640625" customWidth="1"/>
    <col min="4" max="4" width="20.5546875" customWidth="1"/>
    <col min="5" max="5" width="32.44140625" customWidth="1"/>
    <col min="6" max="6" width="25.44140625" customWidth="1"/>
    <col min="7" max="7" width="58.88671875" customWidth="1"/>
    <col min="8" max="8" width="7.109375" customWidth="1"/>
    <col min="11" max="14" width="0" hidden="1" customWidth="1"/>
  </cols>
  <sheetData>
    <row r="1" spans="1:13" x14ac:dyDescent="0.3">
      <c r="A1" s="2"/>
      <c r="B1" s="2"/>
      <c r="C1" s="2"/>
      <c r="D1" s="2"/>
      <c r="E1" s="2"/>
      <c r="F1" s="2"/>
      <c r="G1" s="2"/>
      <c r="H1" s="2"/>
    </row>
    <row r="2" spans="1:13" x14ac:dyDescent="0.3">
      <c r="A2" s="2"/>
      <c r="B2" s="2"/>
      <c r="C2" s="2"/>
      <c r="D2" s="2"/>
      <c r="E2" s="2"/>
      <c r="F2" s="2"/>
      <c r="G2" s="2"/>
      <c r="H2" s="2"/>
    </row>
    <row r="3" spans="1:13" ht="23.4" x14ac:dyDescent="0.45">
      <c r="A3" s="2"/>
      <c r="B3" s="49" t="s">
        <v>71</v>
      </c>
      <c r="C3" s="49"/>
      <c r="D3" s="49"/>
      <c r="E3" s="6"/>
      <c r="F3" s="6"/>
      <c r="G3" s="6"/>
      <c r="H3" s="6"/>
    </row>
    <row r="4" spans="1:13" x14ac:dyDescent="0.3">
      <c r="A4" s="2"/>
      <c r="B4" s="59"/>
      <c r="C4" s="59"/>
      <c r="D4" s="59"/>
      <c r="E4" s="59"/>
      <c r="F4" s="59"/>
      <c r="G4" s="2"/>
      <c r="H4" s="2"/>
      <c r="L4" t="s">
        <v>13</v>
      </c>
      <c r="M4" t="s">
        <v>14</v>
      </c>
    </row>
    <row r="5" spans="1:13" x14ac:dyDescent="0.3">
      <c r="A5" s="2"/>
      <c r="B5" s="2"/>
      <c r="C5" s="2"/>
      <c r="D5" s="2"/>
      <c r="E5" s="2"/>
      <c r="F5" s="2"/>
      <c r="G5" s="2"/>
      <c r="H5" s="2"/>
      <c r="M5" t="s">
        <v>15</v>
      </c>
    </row>
    <row r="6" spans="1:13" ht="18" customHeight="1" x14ac:dyDescent="0.3">
      <c r="A6" s="3" t="s">
        <v>16</v>
      </c>
      <c r="B6" s="60"/>
      <c r="C6" s="60"/>
      <c r="D6" s="2"/>
      <c r="E6" s="3" t="s">
        <v>17</v>
      </c>
      <c r="F6" s="60"/>
      <c r="G6" s="60"/>
      <c r="H6" s="2"/>
      <c r="M6" t="s">
        <v>18</v>
      </c>
    </row>
    <row r="7" spans="1:13" ht="18" customHeight="1" x14ac:dyDescent="0.3">
      <c r="A7" s="3" t="s">
        <v>19</v>
      </c>
      <c r="B7" s="60"/>
      <c r="C7" s="60"/>
      <c r="D7" s="2"/>
      <c r="E7" s="3" t="s">
        <v>20</v>
      </c>
      <c r="F7" s="61"/>
      <c r="G7" s="61"/>
      <c r="H7" s="2"/>
      <c r="M7" t="s">
        <v>21</v>
      </c>
    </row>
    <row r="8" spans="1:13" ht="18" customHeight="1" x14ac:dyDescent="0.3">
      <c r="A8" s="3" t="s">
        <v>22</v>
      </c>
      <c r="B8" s="60"/>
      <c r="C8" s="60"/>
      <c r="D8" s="2"/>
      <c r="E8" s="3" t="s">
        <v>23</v>
      </c>
      <c r="F8" s="61"/>
      <c r="G8" s="61"/>
      <c r="H8" s="2"/>
    </row>
    <row r="9" spans="1:13" ht="18" customHeight="1" x14ac:dyDescent="0.3">
      <c r="A9" s="3" t="s">
        <v>18</v>
      </c>
      <c r="B9" s="60"/>
      <c r="C9" s="60"/>
      <c r="D9" s="2"/>
      <c r="E9" s="3" t="s">
        <v>24</v>
      </c>
      <c r="F9" s="61"/>
      <c r="G9" s="61"/>
      <c r="H9" s="2"/>
    </row>
    <row r="10" spans="1:13" ht="15" customHeight="1" x14ac:dyDescent="0.3">
      <c r="A10" s="3"/>
      <c r="B10" s="2"/>
      <c r="C10" s="2"/>
      <c r="D10" s="2"/>
      <c r="E10" s="2"/>
      <c r="F10" s="3"/>
      <c r="G10" s="2"/>
    </row>
    <row r="11" spans="1:13" ht="6" customHeight="1" x14ac:dyDescent="0.3">
      <c r="A11" s="1"/>
      <c r="B11" s="1"/>
      <c r="C11" s="1"/>
      <c r="D11" s="1"/>
      <c r="E11" s="1"/>
      <c r="F11" s="1"/>
      <c r="G11" s="1"/>
      <c r="H11" s="1"/>
    </row>
    <row r="12" spans="1:13" ht="7.5" customHeight="1" thickBot="1" x14ac:dyDescent="0.35">
      <c r="A12" s="2"/>
      <c r="B12" s="47"/>
      <c r="C12" s="47"/>
      <c r="D12" s="2"/>
      <c r="E12" s="2"/>
      <c r="F12" s="2"/>
      <c r="G12" s="48"/>
      <c r="H12" s="2"/>
      <c r="L12" t="s">
        <v>25</v>
      </c>
      <c r="M12" t="s">
        <v>26</v>
      </c>
    </row>
    <row r="13" spans="1:13" ht="26.25" customHeight="1" x14ac:dyDescent="0.3">
      <c r="B13" s="11" t="s">
        <v>27</v>
      </c>
      <c r="C13" s="8" t="s">
        <v>28</v>
      </c>
      <c r="D13" s="8" t="s">
        <v>30</v>
      </c>
      <c r="E13" s="8" t="s">
        <v>29</v>
      </c>
      <c r="F13" s="8" t="s">
        <v>70</v>
      </c>
      <c r="G13" s="9" t="s">
        <v>31</v>
      </c>
      <c r="H13" s="40"/>
    </row>
    <row r="14" spans="1:13" ht="6" customHeight="1" thickBot="1" x14ac:dyDescent="0.35">
      <c r="A14" s="42"/>
      <c r="B14" s="22"/>
      <c r="C14" s="23"/>
      <c r="D14" s="23"/>
      <c r="E14" s="23"/>
      <c r="F14" s="23"/>
      <c r="G14" s="24"/>
      <c r="H14" s="41"/>
    </row>
    <row r="15" spans="1:13" x14ac:dyDescent="0.3">
      <c r="A15" s="42"/>
      <c r="B15" s="37" t="s">
        <v>53</v>
      </c>
      <c r="C15" s="28" t="s">
        <v>124</v>
      </c>
      <c r="D15" s="4" t="s">
        <v>117</v>
      </c>
      <c r="E15" s="4" t="s">
        <v>130</v>
      </c>
      <c r="F15" s="4" t="s">
        <v>132</v>
      </c>
      <c r="G15" s="10"/>
    </row>
    <row r="16" spans="1:13" x14ac:dyDescent="0.3">
      <c r="A16" s="42"/>
      <c r="B16" s="38" t="s">
        <v>54</v>
      </c>
      <c r="C16" s="28"/>
      <c r="D16" s="4"/>
      <c r="E16" s="4"/>
      <c r="F16" s="4"/>
      <c r="G16" s="10"/>
      <c r="H16" s="41"/>
    </row>
    <row r="17" spans="1:8" x14ac:dyDescent="0.3">
      <c r="A17" s="42"/>
      <c r="B17" s="38" t="s">
        <v>55</v>
      </c>
      <c r="C17" s="28"/>
      <c r="D17" s="4"/>
      <c r="E17" s="4"/>
      <c r="F17" s="4"/>
      <c r="G17" s="10"/>
    </row>
    <row r="18" spans="1:8" x14ac:dyDescent="0.3">
      <c r="A18" s="42"/>
      <c r="B18" s="38" t="s">
        <v>56</v>
      </c>
      <c r="C18" s="28"/>
      <c r="D18" s="4"/>
      <c r="E18" s="4"/>
      <c r="F18" s="4"/>
      <c r="G18" s="10"/>
      <c r="H18" s="41"/>
    </row>
    <row r="19" spans="1:8" x14ac:dyDescent="0.3">
      <c r="A19" s="43"/>
      <c r="B19" s="38" t="s">
        <v>57</v>
      </c>
      <c r="C19" s="28"/>
      <c r="D19" s="4"/>
      <c r="E19" s="4"/>
      <c r="F19" s="4"/>
      <c r="G19" s="10"/>
      <c r="H19" s="40"/>
    </row>
    <row r="20" spans="1:8" ht="28.8" x14ac:dyDescent="0.3">
      <c r="B20" s="38" t="s">
        <v>58</v>
      </c>
      <c r="C20" s="28"/>
      <c r="D20" s="4"/>
      <c r="E20" s="4"/>
      <c r="F20" s="4"/>
      <c r="G20" s="10"/>
    </row>
    <row r="21" spans="1:8" ht="28.8" x14ac:dyDescent="0.3">
      <c r="A21" s="44"/>
      <c r="B21" s="38" t="s">
        <v>59</v>
      </c>
      <c r="C21" s="28"/>
      <c r="D21" s="4"/>
      <c r="E21" s="4"/>
      <c r="F21" s="4"/>
      <c r="G21" s="10"/>
      <c r="H21" s="41"/>
    </row>
    <row r="22" spans="1:8" x14ac:dyDescent="0.3">
      <c r="A22" s="43"/>
      <c r="B22" s="38" t="s">
        <v>60</v>
      </c>
      <c r="C22" s="28" t="s">
        <v>484</v>
      </c>
      <c r="D22" s="4" t="s">
        <v>485</v>
      </c>
      <c r="E22" s="4" t="s">
        <v>486</v>
      </c>
      <c r="F22" s="4" t="s">
        <v>487</v>
      </c>
      <c r="G22" s="29"/>
      <c r="H22" s="46"/>
    </row>
    <row r="23" spans="1:8" ht="15" thickBot="1" x14ac:dyDescent="0.35">
      <c r="B23" s="39" t="s">
        <v>39</v>
      </c>
      <c r="C23" s="36"/>
      <c r="D23" s="5"/>
      <c r="E23" s="5"/>
      <c r="F23" s="5"/>
      <c r="G23" s="12"/>
    </row>
    <row r="24" spans="1:8" ht="9" customHeight="1" thickBot="1" x14ac:dyDescent="0.35">
      <c r="A24" s="45"/>
      <c r="B24" s="35"/>
      <c r="C24" s="35"/>
      <c r="D24" s="35"/>
      <c r="E24" s="35"/>
      <c r="F24" s="35"/>
      <c r="G24" s="35"/>
      <c r="H24" s="45"/>
    </row>
    <row r="25" spans="1:8" ht="6" customHeight="1" thickBot="1" x14ac:dyDescent="0.35">
      <c r="A25" s="56"/>
      <c r="B25" s="57"/>
      <c r="C25" s="57"/>
      <c r="D25" s="57"/>
      <c r="E25" s="57"/>
      <c r="F25" s="57"/>
      <c r="G25" s="57"/>
      <c r="H25" s="58"/>
    </row>
    <row r="26" spans="1:8" x14ac:dyDescent="0.3">
      <c r="A26" s="2"/>
      <c r="B26" s="2"/>
      <c r="C26" s="2"/>
      <c r="D26" s="2"/>
      <c r="E26" s="2"/>
      <c r="F26" s="2"/>
      <c r="G26" s="2"/>
      <c r="H26" s="2"/>
    </row>
    <row r="27" spans="1:8" x14ac:dyDescent="0.3">
      <c r="A27" s="2"/>
      <c r="B27" s="2"/>
      <c r="C27" s="2"/>
      <c r="D27" s="2"/>
      <c r="E27" s="2"/>
      <c r="F27" s="2"/>
      <c r="G27" s="2"/>
      <c r="H27" s="2"/>
    </row>
    <row r="28" spans="1:8" x14ac:dyDescent="0.3">
      <c r="A28" s="2"/>
      <c r="B28" s="2"/>
      <c r="C28" s="2"/>
      <c r="D28" s="2"/>
      <c r="E28" s="2"/>
      <c r="F28" s="2"/>
      <c r="G28" s="2"/>
      <c r="H28" s="2"/>
    </row>
    <row r="29" spans="1:8" ht="18" customHeight="1" x14ac:dyDescent="0.3">
      <c r="A29" s="3" t="s">
        <v>40</v>
      </c>
      <c r="B29" s="7"/>
      <c r="C29" s="7"/>
      <c r="D29" s="7"/>
      <c r="E29" s="2"/>
      <c r="F29" s="2"/>
      <c r="G29" s="2"/>
      <c r="H29" s="2"/>
    </row>
    <row r="30" spans="1:8" ht="18" customHeight="1" x14ac:dyDescent="0.3">
      <c r="A30" s="3" t="s">
        <v>41</v>
      </c>
      <c r="B30" s="7"/>
      <c r="C30" s="7"/>
      <c r="D30" s="7"/>
      <c r="E30" s="2"/>
      <c r="F30" s="2"/>
      <c r="G30" s="2"/>
      <c r="H30" s="2"/>
    </row>
    <row r="31" spans="1:8" ht="18" customHeight="1" x14ac:dyDescent="0.3">
      <c r="A31" s="3" t="s">
        <v>42</v>
      </c>
      <c r="B31" s="7"/>
      <c r="C31" s="7"/>
      <c r="D31" s="7"/>
      <c r="E31" s="2"/>
      <c r="F31" s="2"/>
      <c r="G31" s="2"/>
      <c r="H31" s="2"/>
    </row>
    <row r="32" spans="1:8" ht="18" customHeight="1" x14ac:dyDescent="0.3">
      <c r="A32" s="3" t="s">
        <v>24</v>
      </c>
      <c r="B32" s="7"/>
      <c r="C32" s="7"/>
      <c r="D32" s="7"/>
      <c r="E32" s="2"/>
      <c r="F32" s="2"/>
      <c r="G32" s="2"/>
      <c r="H32" s="2"/>
    </row>
    <row r="33" spans="1:8" x14ac:dyDescent="0.3">
      <c r="A33" s="2"/>
      <c r="B33" s="2"/>
      <c r="C33" s="2"/>
      <c r="D33" s="2"/>
      <c r="E33" s="2"/>
      <c r="F33" s="2"/>
      <c r="G33" s="2"/>
      <c r="H33" s="2"/>
    </row>
    <row r="34" spans="1:8" ht="6" customHeight="1" x14ac:dyDescent="0.3">
      <c r="A34" s="1"/>
      <c r="B34" s="1"/>
      <c r="C34" s="1"/>
      <c r="D34" s="1"/>
      <c r="E34" s="1"/>
      <c r="F34" s="1"/>
      <c r="G34" s="1"/>
      <c r="H34" s="1"/>
    </row>
  </sheetData>
  <mergeCells count="11">
    <mergeCell ref="A25:H25"/>
    <mergeCell ref="B3:D3"/>
    <mergeCell ref="B4:F4"/>
    <mergeCell ref="F6:G6"/>
    <mergeCell ref="F7:G7"/>
    <mergeCell ref="F8:G8"/>
    <mergeCell ref="F9:G9"/>
    <mergeCell ref="B6:C6"/>
    <mergeCell ref="B7:C7"/>
    <mergeCell ref="B8:C8"/>
    <mergeCell ref="B9:C9"/>
  </mergeCells>
  <dataValidations count="10">
    <dataValidation type="list" allowBlank="1" showInputMessage="1" showErrorMessage="1" sqref="B10:D10 G10" xr:uid="{91AA16BB-7EF7-4199-88BB-2919C487FE02}">
      <formula1>$M$4:$M$7</formula1>
    </dataValidation>
    <dataValidation type="list" allowBlank="1" showInputMessage="1" showErrorMessage="1" sqref="C15" xr:uid="{6EA7BC45-C7DB-49CF-9C7A-DCD0E6DB351F}">
      <formula1>INDIRECT("Options1[Subcategory]")</formula1>
    </dataValidation>
    <dataValidation type="list" allowBlank="1" showInputMessage="1" showErrorMessage="1" sqref="C18" xr:uid="{5E7F6111-D682-4BCE-8D86-A2D7AE49FF45}">
      <formula1>INDIRECT("Options4[Subcategory]")</formula1>
    </dataValidation>
    <dataValidation type="list" allowBlank="1" showInputMessage="1" showErrorMessage="1" sqref="C20" xr:uid="{D5667D3C-4455-4A87-9576-D52AEC3369A5}">
      <formula1>INDIRECT("Options6[Subcategory]")</formula1>
    </dataValidation>
    <dataValidation type="list" allowBlank="1" showInputMessage="1" showErrorMessage="1" sqref="C22" xr:uid="{BE71FD95-83A3-4EFD-909E-24C4ECE5FFBF}">
      <formula1>INDIRECT("Options8[Subcategory]")</formula1>
    </dataValidation>
    <dataValidation type="list" allowBlank="1" showInputMessage="1" showErrorMessage="1" sqref="C23:C24" xr:uid="{EBA1A3BB-0BAD-4812-9AC7-852197452D50}">
      <formula1>INDIRECT("Options9[Subcategory]")</formula1>
    </dataValidation>
    <dataValidation type="list" allowBlank="1" showInputMessage="1" showErrorMessage="1" sqref="C16" xr:uid="{ABC7CFD9-B18C-4D7F-8B47-A6A3FE8700D6}">
      <formula1>INDIRECT("Options2[Subcategory]")</formula1>
    </dataValidation>
    <dataValidation type="list" allowBlank="1" showInputMessage="1" showErrorMessage="1" sqref="C17" xr:uid="{ADC9BF28-2103-43BA-A9F5-444399CBF50E}">
      <formula1>INDIRECT("Options3[Subcategory]")</formula1>
    </dataValidation>
    <dataValidation type="list" allowBlank="1" showInputMessage="1" showErrorMessage="1" sqref="C19" xr:uid="{AAD40CFC-F658-442B-9C30-3090F6A710A0}">
      <formula1>INDIRECT("Options5[Subcategory]")</formula1>
    </dataValidation>
    <dataValidation type="list" allowBlank="1" showInputMessage="1" showErrorMessage="1" sqref="C21" xr:uid="{E43A759B-5F8B-459C-BD1C-7534EDC8E052}">
      <formula1>INDIRECT("Options7[Subcategory]")</formula1>
    </dataValidation>
  </dataValidations>
  <pageMargins left="0.7" right="0.7" top="0.75" bottom="0.75" header="0.3" footer="0.3"/>
  <pageSetup scale="4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45" r:id="rId4" name="Check Box 21">
              <controlPr defaultSize="0" autoFill="0" autoLine="0" autoPict="0">
                <anchor moveWithCells="1">
                  <from>
                    <xdr:col>0</xdr:col>
                    <xdr:colOff>495300</xdr:colOff>
                    <xdr:row>25</xdr:row>
                    <xdr:rowOff>68580</xdr:rowOff>
                  </from>
                  <to>
                    <xdr:col>3</xdr:col>
                    <xdr:colOff>1226820</xdr:colOff>
                    <xdr:row>27</xdr:row>
                    <xdr:rowOff>106680</xdr:rowOff>
                  </to>
                </anchor>
              </controlPr>
            </control>
          </mc:Choice>
        </mc:AlternateContent>
      </controls>
    </mc:Choice>
  </mc:AlternateContent>
  <tableParts count="1">
    <tablePart r:id="rId5"/>
  </tableParts>
  <extLst>
    <ext xmlns:x14="http://schemas.microsoft.com/office/spreadsheetml/2009/9/main" uri="{CCE6A557-97BC-4b89-ADB6-D9C93CAAB3DF}">
      <x14:dataValidations xmlns:xm="http://schemas.microsoft.com/office/excel/2006/main" count="27">
        <x14:dataValidation type="list" allowBlank="1" showInputMessage="1" showErrorMessage="1" xr:uid="{D8F9AC69-2A9D-403F-8BFD-D3CF9FA9EBCC}">
          <x14:formula1>
            <xm:f>_xlfn.ANCHORARRAY('Spill_Helper Sheet'!$B70)</xm:f>
          </x14:formula1>
          <xm:sqref>E22</xm:sqref>
        </x14:dataValidation>
        <x14:dataValidation type="list" allowBlank="1" showInputMessage="1" showErrorMessage="1" xr:uid="{9D44F14A-24BC-4160-BEDB-05682A2E430B}">
          <x14:formula1>
            <xm:f>_xlfn.ANCHORARRAY('Spill_Helper Sheet'!$B82)</xm:f>
          </x14:formula1>
          <xm:sqref>F23:F24</xm:sqref>
        </x14:dataValidation>
        <x14:dataValidation type="list" allowBlank="1" showInputMessage="1" showErrorMessage="1" xr:uid="{F5212707-7A79-457E-B4CE-D881312E52C9}">
          <x14:formula1>
            <xm:f>_xlfn.ANCHORARRAY('Spill_Helper Sheet'!$B79)</xm:f>
          </x14:formula1>
          <xm:sqref>E23:E24</xm:sqref>
        </x14:dataValidation>
        <x14:dataValidation type="list" allowBlank="1" showInputMessage="1" showErrorMessage="1" xr:uid="{46894AB2-DB92-40F6-B5F3-F35C0EE994C9}">
          <x14:formula1>
            <xm:f>_xlfn.ANCHORARRAY('Spill_Helper Sheet'!$B76)</xm:f>
          </x14:formula1>
          <xm:sqref>D23:D24</xm:sqref>
        </x14:dataValidation>
        <x14:dataValidation type="list" allowBlank="1" showInputMessage="1" showErrorMessage="1" xr:uid="{0916904B-787B-402E-A0DF-621CC620ADFF}">
          <x14:formula1>
            <xm:f>_xlfn.ANCHORARRAY('Spill_Helper Sheet'!$B64)</xm:f>
          </x14:formula1>
          <xm:sqref>F21</xm:sqref>
        </x14:dataValidation>
        <x14:dataValidation type="list" allowBlank="1" showInputMessage="1" showErrorMessage="1" xr:uid="{CD30A0FC-AC88-4AD3-8AAA-D56EF3DAD994}">
          <x14:formula1>
            <xm:f>_xlfn.ANCHORARRAY('Spill_Helper Sheet'!$B67)</xm:f>
          </x14:formula1>
          <xm:sqref>D22</xm:sqref>
        </x14:dataValidation>
        <x14:dataValidation type="list" allowBlank="1" showInputMessage="1" showErrorMessage="1" xr:uid="{6C7FC348-698A-4396-AE6F-1E9C7B2D6D9D}">
          <x14:formula1>
            <xm:f>_xlfn.ANCHORARRAY('Spill_Helper Sheet'!$B61)</xm:f>
          </x14:formula1>
          <xm:sqref>E21</xm:sqref>
        </x14:dataValidation>
        <x14:dataValidation type="list" allowBlank="1" showInputMessage="1" showErrorMessage="1" xr:uid="{71D125C3-FE72-4F7F-94C6-2F1A9D57A72A}">
          <x14:formula1>
            <xm:f>_xlfn.ANCHORARRAY('Spill_Helper Sheet'!$B55)</xm:f>
          </x14:formula1>
          <xm:sqref>F20</xm:sqref>
        </x14:dataValidation>
        <x14:dataValidation type="list" allowBlank="1" showInputMessage="1" showErrorMessage="1" xr:uid="{F28551EE-3F35-4F0C-8594-C08A8BCC4549}">
          <x14:formula1>
            <xm:f>_xlfn.ANCHORARRAY('Spill_Helper Sheet'!$B58)</xm:f>
          </x14:formula1>
          <xm:sqref>D21</xm:sqref>
        </x14:dataValidation>
        <x14:dataValidation type="list" allowBlank="1" showInputMessage="1" showErrorMessage="1" xr:uid="{E521B950-B7A4-42D1-AFA8-C31F93B0618C}">
          <x14:formula1>
            <xm:f>_xlfn.ANCHORARRAY('Spill_Helper Sheet'!$B52)</xm:f>
          </x14:formula1>
          <xm:sqref>E20</xm:sqref>
        </x14:dataValidation>
        <x14:dataValidation type="list" allowBlank="1" showInputMessage="1" showErrorMessage="1" xr:uid="{79782EA3-3257-44F8-9A20-54115C8263ED}">
          <x14:formula1>
            <xm:f>_xlfn.ANCHORARRAY('Spill_Helper Sheet'!$B46)</xm:f>
          </x14:formula1>
          <xm:sqref>F19</xm:sqref>
        </x14:dataValidation>
        <x14:dataValidation type="list" allowBlank="1" showInputMessage="1" showErrorMessage="1" xr:uid="{3EDA9265-F30D-4CA6-B94D-445781AFAC8B}">
          <x14:formula1>
            <xm:f>_xlfn.ANCHORARRAY('Spill_Helper Sheet'!$B49)</xm:f>
          </x14:formula1>
          <xm:sqref>D20</xm:sqref>
        </x14:dataValidation>
        <x14:dataValidation type="list" allowBlank="1" showInputMessage="1" showErrorMessage="1" xr:uid="{C132EBD4-B348-4A31-973D-52DD4623EA57}">
          <x14:formula1>
            <xm:f>_xlfn.ANCHORARRAY('Spill_Helper Sheet'!$B43)</xm:f>
          </x14:formula1>
          <xm:sqref>E19</xm:sqref>
        </x14:dataValidation>
        <x14:dataValidation type="list" allowBlank="1" showInputMessage="1" showErrorMessage="1" xr:uid="{CA830116-62EA-4E5A-8825-E8815D859AA1}">
          <x14:formula1>
            <xm:f>_xlfn.ANCHORARRAY('Spill_Helper Sheet'!$B37)</xm:f>
          </x14:formula1>
          <xm:sqref>F18</xm:sqref>
        </x14:dataValidation>
        <x14:dataValidation type="list" allowBlank="1" showInputMessage="1" showErrorMessage="1" xr:uid="{A7EBF6F4-47F3-456E-A2BA-C7FA229AC6CD}">
          <x14:formula1>
            <xm:f>_xlfn.ANCHORARRAY('Spill_Helper Sheet'!$B40)</xm:f>
          </x14:formula1>
          <xm:sqref>D19</xm:sqref>
        </x14:dataValidation>
        <x14:dataValidation type="list" allowBlank="1" showInputMessage="1" showErrorMessage="1" xr:uid="{8D78EB96-B299-4D4C-A705-6E09901F4BED}">
          <x14:formula1>
            <xm:f>_xlfn.ANCHORARRAY('Spill_Helper Sheet'!$B34)</xm:f>
          </x14:formula1>
          <xm:sqref>E18</xm:sqref>
        </x14:dataValidation>
        <x14:dataValidation type="list" allowBlank="1" showInputMessage="1" showErrorMessage="1" xr:uid="{B0C74835-C531-4926-8341-CFD2ABEB718E}">
          <x14:formula1>
            <xm:f>_xlfn.ANCHORARRAY('Spill_Helper Sheet'!$B28)</xm:f>
          </x14:formula1>
          <xm:sqref>F17</xm:sqref>
        </x14:dataValidation>
        <x14:dataValidation type="list" allowBlank="1" showInputMessage="1" showErrorMessage="1" xr:uid="{0C72CD0A-27E7-41C6-800D-9D288171E988}">
          <x14:formula1>
            <xm:f>_xlfn.ANCHORARRAY('Spill_Helper Sheet'!$B31)</xm:f>
          </x14:formula1>
          <xm:sqref>D18</xm:sqref>
        </x14:dataValidation>
        <x14:dataValidation type="list" allowBlank="1" showInputMessage="1" showErrorMessage="1" xr:uid="{7B49903A-13BA-4D89-9428-8EBD95211E13}">
          <x14:formula1>
            <xm:f>_xlfn.ANCHORARRAY('Spill_Helper Sheet'!$B25)</xm:f>
          </x14:formula1>
          <xm:sqref>E17</xm:sqref>
        </x14:dataValidation>
        <x14:dataValidation type="list" allowBlank="1" showInputMessage="1" showErrorMessage="1" xr:uid="{9FC49204-9B14-4A6F-A34F-052787D5C423}">
          <x14:formula1>
            <xm:f>_xlfn.ANCHORARRAY('Spill_Helper Sheet'!$B22)</xm:f>
          </x14:formula1>
          <xm:sqref>D17</xm:sqref>
        </x14:dataValidation>
        <x14:dataValidation type="list" allowBlank="1" showInputMessage="1" showErrorMessage="1" xr:uid="{E16E7F7D-C798-4786-A1A9-3CE97CD2C4B1}">
          <x14:formula1>
            <xm:f>_xlfn.ANCHORARRAY('Spill_Helper Sheet'!$B19)</xm:f>
          </x14:formula1>
          <xm:sqref>F16</xm:sqref>
        </x14:dataValidation>
        <x14:dataValidation type="list" allowBlank="1" showInputMessage="1" showErrorMessage="1" xr:uid="{49F78AEF-AE07-49D7-AD93-7AC29045A04D}">
          <x14:formula1>
            <xm:f>_xlfn.ANCHORARRAY('Spill_Helper Sheet'!$B16)</xm:f>
          </x14:formula1>
          <xm:sqref>E16</xm:sqref>
        </x14:dataValidation>
        <x14:dataValidation type="list" allowBlank="1" showInputMessage="1" showErrorMessage="1" xr:uid="{0C427785-7F9F-4852-9E7A-7AD41ED024D4}">
          <x14:formula1>
            <xm:f>_xlfn.ANCHORARRAY('Spill_Helper Sheet'!$B13)</xm:f>
          </x14:formula1>
          <xm:sqref>D16</xm:sqref>
        </x14:dataValidation>
        <x14:dataValidation type="list" allowBlank="1" showInputMessage="1" showErrorMessage="1" xr:uid="{CD3F0240-0318-4E54-B4C8-B19244381CBB}">
          <x14:formula1>
            <xm:f>_xlfn.ANCHORARRAY('Spill_Helper Sheet'!$B7)</xm:f>
          </x14:formula1>
          <xm:sqref>E15</xm:sqref>
        </x14:dataValidation>
        <x14:dataValidation type="list" allowBlank="1" showInputMessage="1" showErrorMessage="1" xr:uid="{48C0AA59-9B46-439E-9F35-B9A786EA8FD0}">
          <x14:formula1>
            <xm:f>_xlfn.ANCHORARRAY('Spill_Helper Sheet'!$B4)</xm:f>
          </x14:formula1>
          <xm:sqref>D15</xm:sqref>
        </x14:dataValidation>
        <x14:dataValidation type="list" allowBlank="1" showInputMessage="1" showErrorMessage="1" xr:uid="{D5EEDC0F-E966-43C5-AE88-171532F6D736}">
          <x14:formula1>
            <xm:f>_xlfn.ANCHORARRAY('Spill_Helper Sheet'!$B73)</xm:f>
          </x14:formula1>
          <xm:sqref>F22</xm:sqref>
        </x14:dataValidation>
        <x14:dataValidation type="list" allowBlank="1" showInputMessage="1" showErrorMessage="1" xr:uid="{C1753E7F-85B4-4E54-BCBC-47728E55F22A}">
          <x14:formula1>
            <xm:f>_xlfn.ANCHORARRAY('Spill_Helper Sheet'!$B10)</xm:f>
          </x14:formula1>
          <xm:sqref>F15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C3AC5-B148-4C34-8436-F2D82E77A39B}">
  <dimension ref="A1:AW144"/>
  <sheetViews>
    <sheetView zoomScale="80" zoomScaleNormal="80" workbookViewId="0">
      <selection activeCell="C6" sqref="C6"/>
    </sheetView>
  </sheetViews>
  <sheetFormatPr defaultRowHeight="14.4" x14ac:dyDescent="0.3"/>
  <cols>
    <col min="1" max="1" width="17.33203125" customWidth="1"/>
    <col min="2" max="2" width="6.5546875" customWidth="1"/>
    <col min="3" max="3" width="56" customWidth="1"/>
    <col min="6" max="6" width="24.44140625" customWidth="1"/>
    <col min="7" max="7" width="15.109375" customWidth="1"/>
    <col min="8" max="8" width="14.88671875" customWidth="1"/>
    <col min="9" max="9" width="18.6640625" customWidth="1"/>
    <col min="11" max="11" width="18.33203125" customWidth="1"/>
    <col min="12" max="12" width="19.109375" customWidth="1"/>
    <col min="13" max="13" width="18" customWidth="1"/>
    <col min="14" max="14" width="15.33203125" customWidth="1"/>
    <col min="16" max="16" width="14.88671875" customWidth="1"/>
    <col min="17" max="17" width="24.109375" customWidth="1"/>
    <col min="18" max="18" width="22.44140625" customWidth="1"/>
    <col min="19" max="19" width="18.5546875" customWidth="1"/>
    <col min="21" max="21" width="16.6640625" customWidth="1"/>
    <col min="22" max="22" width="15.33203125" customWidth="1"/>
    <col min="23" max="23" width="16.88671875" customWidth="1"/>
    <col min="26" max="26" width="12.5546875" customWidth="1"/>
    <col min="27" max="27" width="13.109375" customWidth="1"/>
    <col min="28" max="28" width="13.5546875" customWidth="1"/>
    <col min="29" max="29" width="13" customWidth="1"/>
    <col min="31" max="31" width="15.5546875" customWidth="1"/>
    <col min="32" max="32" width="18.33203125" customWidth="1"/>
    <col min="33" max="33" width="13.5546875" customWidth="1"/>
    <col min="34" max="34" width="12.88671875" customWidth="1"/>
    <col min="36" max="36" width="20.88671875" customWidth="1"/>
    <col min="37" max="37" width="12.44140625" customWidth="1"/>
    <col min="38" max="38" width="16" customWidth="1"/>
    <col min="39" max="39" width="10.33203125" customWidth="1"/>
    <col min="41" max="41" width="13.5546875" customWidth="1"/>
    <col min="42" max="42" width="13.109375" customWidth="1"/>
    <col min="43" max="43" width="11" customWidth="1"/>
    <col min="44" max="44" width="13" customWidth="1"/>
    <col min="46" max="46" width="14" customWidth="1"/>
    <col min="47" max="47" width="17.88671875" customWidth="1"/>
    <col min="48" max="48" width="13.44140625" customWidth="1"/>
    <col min="49" max="49" width="15.33203125" customWidth="1"/>
  </cols>
  <sheetData>
    <row r="1" spans="1:49" ht="159" thickBot="1" x14ac:dyDescent="0.35">
      <c r="A1" s="21" t="s">
        <v>45</v>
      </c>
      <c r="B1" s="19"/>
      <c r="C1" s="14" t="s">
        <v>521</v>
      </c>
    </row>
    <row r="2" spans="1:49" x14ac:dyDescent="0.3">
      <c r="A2" s="20" t="s">
        <v>32</v>
      </c>
      <c r="B2" s="19"/>
      <c r="C2" t="s">
        <v>51</v>
      </c>
      <c r="F2" t="s">
        <v>53</v>
      </c>
      <c r="K2" t="s">
        <v>54</v>
      </c>
      <c r="P2" t="s">
        <v>55</v>
      </c>
      <c r="U2" t="s">
        <v>56</v>
      </c>
      <c r="Z2" t="s">
        <v>57</v>
      </c>
      <c r="AE2" t="s">
        <v>434</v>
      </c>
      <c r="AJ2" t="s">
        <v>467</v>
      </c>
      <c r="AO2" t="s">
        <v>60</v>
      </c>
      <c r="AT2" t="s">
        <v>39</v>
      </c>
    </row>
    <row r="3" spans="1:49" x14ac:dyDescent="0.3">
      <c r="A3" s="17" t="s">
        <v>33</v>
      </c>
      <c r="B3" s="19"/>
      <c r="C3" s="27" t="s">
        <v>52</v>
      </c>
      <c r="F3" t="s">
        <v>69</v>
      </c>
      <c r="K3" t="s">
        <v>68</v>
      </c>
      <c r="P3" t="s">
        <v>67</v>
      </c>
      <c r="U3" t="s">
        <v>66</v>
      </c>
      <c r="Z3" t="s">
        <v>65</v>
      </c>
      <c r="AE3" t="s">
        <v>64</v>
      </c>
      <c r="AJ3" t="s">
        <v>63</v>
      </c>
      <c r="AO3" t="s">
        <v>62</v>
      </c>
      <c r="AT3" t="s">
        <v>61</v>
      </c>
    </row>
    <row r="4" spans="1:49" x14ac:dyDescent="0.3">
      <c r="A4" s="18" t="s">
        <v>34</v>
      </c>
      <c r="B4" s="19"/>
      <c r="F4" t="s">
        <v>46</v>
      </c>
      <c r="G4" t="s">
        <v>30</v>
      </c>
      <c r="H4" t="s">
        <v>29</v>
      </c>
      <c r="I4" t="s">
        <v>70</v>
      </c>
      <c r="K4" s="25" t="s">
        <v>46</v>
      </c>
      <c r="L4" t="s">
        <v>30</v>
      </c>
      <c r="M4" t="s">
        <v>29</v>
      </c>
      <c r="N4" t="s">
        <v>70</v>
      </c>
      <c r="P4" s="25" t="s">
        <v>46</v>
      </c>
      <c r="Q4" t="s">
        <v>30</v>
      </c>
      <c r="R4" t="s">
        <v>29</v>
      </c>
      <c r="S4" t="s">
        <v>70</v>
      </c>
      <c r="U4" s="25" t="s">
        <v>46</v>
      </c>
      <c r="V4" t="s">
        <v>30</v>
      </c>
      <c r="W4" t="s">
        <v>29</v>
      </c>
      <c r="X4" t="s">
        <v>70</v>
      </c>
      <c r="Z4" s="25" t="s">
        <v>46</v>
      </c>
      <c r="AA4" t="s">
        <v>30</v>
      </c>
      <c r="AB4" t="s">
        <v>29</v>
      </c>
      <c r="AC4" t="s">
        <v>70</v>
      </c>
      <c r="AE4" s="25" t="s">
        <v>46</v>
      </c>
      <c r="AF4" t="s">
        <v>30</v>
      </c>
      <c r="AG4" t="s">
        <v>29</v>
      </c>
      <c r="AH4" t="s">
        <v>70</v>
      </c>
      <c r="AJ4" s="25" t="s">
        <v>46</v>
      </c>
      <c r="AK4" t="s">
        <v>30</v>
      </c>
      <c r="AL4" t="s">
        <v>29</v>
      </c>
      <c r="AM4" t="s">
        <v>70</v>
      </c>
      <c r="AO4" s="25" t="s">
        <v>46</v>
      </c>
      <c r="AP4" t="s">
        <v>30</v>
      </c>
      <c r="AQ4" t="s">
        <v>29</v>
      </c>
      <c r="AR4" t="s">
        <v>70</v>
      </c>
      <c r="AT4" s="25" t="s">
        <v>46</v>
      </c>
      <c r="AU4" t="s">
        <v>30</v>
      </c>
      <c r="AV4" t="s">
        <v>29</v>
      </c>
      <c r="AW4" t="s">
        <v>70</v>
      </c>
    </row>
    <row r="5" spans="1:49" ht="43.2" x14ac:dyDescent="0.3">
      <c r="A5" s="18" t="s">
        <v>35</v>
      </c>
      <c r="B5" s="19"/>
      <c r="F5" s="15" t="s">
        <v>73</v>
      </c>
      <c r="G5" s="15" t="s">
        <v>74</v>
      </c>
      <c r="H5" s="15" t="s">
        <v>75</v>
      </c>
      <c r="I5" s="15" t="s">
        <v>76</v>
      </c>
      <c r="K5" s="15" t="s">
        <v>158</v>
      </c>
      <c r="L5" s="15" t="s">
        <v>117</v>
      </c>
      <c r="M5" s="15" t="s">
        <v>118</v>
      </c>
      <c r="N5" s="15" t="s">
        <v>162</v>
      </c>
      <c r="P5" s="15" t="s">
        <v>213</v>
      </c>
      <c r="Q5" s="30" t="s">
        <v>214</v>
      </c>
      <c r="R5" s="15" t="s">
        <v>215</v>
      </c>
      <c r="S5" s="15" t="s">
        <v>162</v>
      </c>
      <c r="U5" s="15" t="s">
        <v>337</v>
      </c>
      <c r="V5" s="15" t="s">
        <v>338</v>
      </c>
      <c r="W5" s="15" t="s">
        <v>339</v>
      </c>
      <c r="X5" s="15" t="s">
        <v>340</v>
      </c>
      <c r="Z5" s="15" t="s">
        <v>57</v>
      </c>
      <c r="AA5" s="15" t="s">
        <v>357</v>
      </c>
      <c r="AB5" s="15" t="s">
        <v>427</v>
      </c>
      <c r="AC5" s="15" t="s">
        <v>428</v>
      </c>
      <c r="AE5" s="15" t="s">
        <v>435</v>
      </c>
      <c r="AF5" s="15" t="s">
        <v>436</v>
      </c>
      <c r="AG5" s="15" t="s">
        <v>437</v>
      </c>
      <c r="AH5" s="15" t="s">
        <v>50</v>
      </c>
      <c r="AJ5" s="15" t="s">
        <v>468</v>
      </c>
      <c r="AK5" s="15" t="s">
        <v>457</v>
      </c>
      <c r="AL5" s="15" t="s">
        <v>469</v>
      </c>
      <c r="AM5" s="15" t="s">
        <v>50</v>
      </c>
      <c r="AO5" s="15" t="s">
        <v>480</v>
      </c>
      <c r="AP5" s="15" t="s">
        <v>43</v>
      </c>
      <c r="AQ5" s="15" t="s">
        <v>481</v>
      </c>
      <c r="AR5" s="15" t="s">
        <v>50</v>
      </c>
      <c r="AT5" s="26" t="s">
        <v>488</v>
      </c>
      <c r="AU5" s="26" t="s">
        <v>489</v>
      </c>
      <c r="AV5" s="26" t="s">
        <v>490</v>
      </c>
      <c r="AW5" s="26" t="s">
        <v>487</v>
      </c>
    </row>
    <row r="6" spans="1:49" ht="43.2" x14ac:dyDescent="0.3">
      <c r="A6" s="18" t="s">
        <v>36</v>
      </c>
      <c r="B6" s="19"/>
      <c r="F6" s="15" t="s">
        <v>73</v>
      </c>
      <c r="G6" s="15" t="s">
        <v>77</v>
      </c>
      <c r="H6" s="15" t="s">
        <v>78</v>
      </c>
      <c r="I6" s="15" t="s">
        <v>76</v>
      </c>
      <c r="K6" s="15" t="s">
        <v>158</v>
      </c>
      <c r="L6" s="15" t="s">
        <v>117</v>
      </c>
      <c r="M6" s="15" t="s">
        <v>159</v>
      </c>
      <c r="N6" s="15" t="s">
        <v>163</v>
      </c>
      <c r="P6" s="15" t="s">
        <v>213</v>
      </c>
      <c r="Q6" s="32" t="s">
        <v>122</v>
      </c>
      <c r="R6" s="26" t="s">
        <v>216</v>
      </c>
      <c r="S6" s="33" t="s">
        <v>217</v>
      </c>
      <c r="U6" s="15" t="s">
        <v>337</v>
      </c>
      <c r="V6" s="15" t="s">
        <v>338</v>
      </c>
      <c r="W6" s="15" t="s">
        <v>339</v>
      </c>
      <c r="X6" s="15" t="s">
        <v>220</v>
      </c>
      <c r="Z6" s="15" t="s">
        <v>57</v>
      </c>
      <c r="AA6" s="15" t="s">
        <v>81</v>
      </c>
      <c r="AB6" s="15" t="s">
        <v>429</v>
      </c>
      <c r="AC6" s="15" t="s">
        <v>428</v>
      </c>
      <c r="AE6" s="15" t="s">
        <v>438</v>
      </c>
      <c r="AF6" s="15" t="s">
        <v>439</v>
      </c>
      <c r="AG6" s="15" t="s">
        <v>50</v>
      </c>
      <c r="AH6" s="15" t="s">
        <v>50</v>
      </c>
      <c r="AJ6" s="15" t="s">
        <v>468</v>
      </c>
      <c r="AK6" s="15" t="s">
        <v>457</v>
      </c>
      <c r="AL6" s="15" t="s">
        <v>470</v>
      </c>
      <c r="AM6" s="15" t="s">
        <v>50</v>
      </c>
      <c r="AO6" s="15" t="s">
        <v>480</v>
      </c>
      <c r="AP6" s="15" t="s">
        <v>44</v>
      </c>
      <c r="AQ6" s="15" t="s">
        <v>482</v>
      </c>
      <c r="AR6" s="15" t="s">
        <v>50</v>
      </c>
      <c r="AT6" s="26" t="s">
        <v>488</v>
      </c>
      <c r="AU6" s="26" t="s">
        <v>491</v>
      </c>
      <c r="AV6" s="26" t="s">
        <v>492</v>
      </c>
      <c r="AW6" s="26" t="s">
        <v>487</v>
      </c>
    </row>
    <row r="7" spans="1:49" ht="43.2" x14ac:dyDescent="0.3">
      <c r="A7" s="18" t="s">
        <v>37</v>
      </c>
      <c r="B7" s="19"/>
      <c r="F7" s="15" t="s">
        <v>73</v>
      </c>
      <c r="G7" s="15" t="s">
        <v>77</v>
      </c>
      <c r="H7" s="15" t="s">
        <v>79</v>
      </c>
      <c r="I7" s="15" t="s">
        <v>76</v>
      </c>
      <c r="K7" s="15" t="s">
        <v>158</v>
      </c>
      <c r="L7" s="15" t="s">
        <v>117</v>
      </c>
      <c r="M7" s="15" t="s">
        <v>160</v>
      </c>
      <c r="N7" s="15" t="s">
        <v>164</v>
      </c>
      <c r="P7" s="15" t="s">
        <v>213</v>
      </c>
      <c r="Q7" s="32" t="s">
        <v>122</v>
      </c>
      <c r="R7" s="26" t="s">
        <v>216</v>
      </c>
      <c r="S7" s="15" t="s">
        <v>218</v>
      </c>
      <c r="U7" s="15" t="s">
        <v>337</v>
      </c>
      <c r="V7" s="15" t="s">
        <v>341</v>
      </c>
      <c r="W7" s="15" t="s">
        <v>342</v>
      </c>
      <c r="X7" s="15" t="s">
        <v>344</v>
      </c>
      <c r="Z7" s="15" t="s">
        <v>57</v>
      </c>
      <c r="AA7" s="15" t="s">
        <v>430</v>
      </c>
      <c r="AB7" s="15" t="s">
        <v>431</v>
      </c>
      <c r="AC7" s="15" t="s">
        <v>428</v>
      </c>
      <c r="AE7" s="15" t="s">
        <v>438</v>
      </c>
      <c r="AF7" s="15" t="s">
        <v>440</v>
      </c>
      <c r="AG7" s="15" t="s">
        <v>441</v>
      </c>
      <c r="AH7" s="15" t="s">
        <v>442</v>
      </c>
      <c r="AJ7" s="15" t="s">
        <v>468</v>
      </c>
      <c r="AK7" s="15" t="s">
        <v>471</v>
      </c>
      <c r="AL7" s="15">
        <v>1027</v>
      </c>
      <c r="AM7" s="15" t="s">
        <v>50</v>
      </c>
      <c r="AO7" s="15" t="s">
        <v>480</v>
      </c>
      <c r="AP7" s="15" t="s">
        <v>43</v>
      </c>
      <c r="AQ7" s="15" t="s">
        <v>483</v>
      </c>
      <c r="AR7" s="15" t="s">
        <v>50</v>
      </c>
      <c r="AT7" s="26" t="s">
        <v>488</v>
      </c>
      <c r="AU7" s="26" t="s">
        <v>493</v>
      </c>
      <c r="AV7" s="26" t="s">
        <v>494</v>
      </c>
      <c r="AW7" s="26" t="s">
        <v>487</v>
      </c>
    </row>
    <row r="8" spans="1:49" ht="43.2" x14ac:dyDescent="0.3">
      <c r="A8" s="18" t="s">
        <v>38</v>
      </c>
      <c r="B8" s="19"/>
      <c r="F8" s="15" t="s">
        <v>73</v>
      </c>
      <c r="G8" s="15" t="s">
        <v>77</v>
      </c>
      <c r="H8" s="15" t="s">
        <v>80</v>
      </c>
      <c r="I8" s="15" t="s">
        <v>76</v>
      </c>
      <c r="K8" s="15" t="s">
        <v>158</v>
      </c>
      <c r="L8" s="15" t="s">
        <v>117</v>
      </c>
      <c r="M8" s="15" t="s">
        <v>160</v>
      </c>
      <c r="N8" s="15" t="s">
        <v>166</v>
      </c>
      <c r="P8" s="15" t="s">
        <v>213</v>
      </c>
      <c r="Q8" s="15" t="s">
        <v>117</v>
      </c>
      <c r="R8" s="31" t="s">
        <v>118</v>
      </c>
      <c r="S8" s="15" t="s">
        <v>162</v>
      </c>
      <c r="U8" s="15" t="s">
        <v>337</v>
      </c>
      <c r="V8" s="15" t="s">
        <v>341</v>
      </c>
      <c r="W8" s="15" t="s">
        <v>343</v>
      </c>
      <c r="X8" s="15" t="s">
        <v>345</v>
      </c>
      <c r="Z8" s="15" t="s">
        <v>57</v>
      </c>
      <c r="AA8" s="15" t="s">
        <v>81</v>
      </c>
      <c r="AB8" s="15" t="s">
        <v>432</v>
      </c>
      <c r="AC8" s="15" t="s">
        <v>428</v>
      </c>
      <c r="AE8" s="15" t="s">
        <v>443</v>
      </c>
      <c r="AF8" s="15" t="s">
        <v>444</v>
      </c>
      <c r="AG8" s="15" t="s">
        <v>445</v>
      </c>
      <c r="AH8" s="15" t="s">
        <v>50</v>
      </c>
      <c r="AJ8" s="15" t="s">
        <v>468</v>
      </c>
      <c r="AK8" s="15" t="s">
        <v>471</v>
      </c>
      <c r="AL8" s="15">
        <v>931</v>
      </c>
      <c r="AM8" s="15" t="s">
        <v>50</v>
      </c>
      <c r="AO8" s="15" t="s">
        <v>480</v>
      </c>
      <c r="AP8" s="15" t="s">
        <v>44</v>
      </c>
      <c r="AQ8" s="15" t="s">
        <v>483</v>
      </c>
      <c r="AR8" s="15" t="s">
        <v>50</v>
      </c>
      <c r="AT8" s="26" t="s">
        <v>488</v>
      </c>
      <c r="AU8" s="26" t="s">
        <v>495</v>
      </c>
      <c r="AV8" s="26" t="s">
        <v>498</v>
      </c>
      <c r="AW8" s="26" t="s">
        <v>496</v>
      </c>
    </row>
    <row r="9" spans="1:49" ht="43.2" x14ac:dyDescent="0.3">
      <c r="A9" s="18" t="s">
        <v>39</v>
      </c>
      <c r="B9" s="19"/>
      <c r="F9" s="15" t="s">
        <v>73</v>
      </c>
      <c r="G9" s="15" t="s">
        <v>81</v>
      </c>
      <c r="H9" s="15" t="s">
        <v>82</v>
      </c>
      <c r="I9" s="15" t="s">
        <v>76</v>
      </c>
      <c r="K9" s="15" t="s">
        <v>158</v>
      </c>
      <c r="L9" s="15" t="s">
        <v>117</v>
      </c>
      <c r="M9" s="15" t="s">
        <v>161</v>
      </c>
      <c r="N9" s="15" t="s">
        <v>165</v>
      </c>
      <c r="P9" s="15" t="s">
        <v>213</v>
      </c>
      <c r="Q9" s="15" t="s">
        <v>122</v>
      </c>
      <c r="R9" s="31" t="s">
        <v>219</v>
      </c>
      <c r="S9" s="15" t="s">
        <v>220</v>
      </c>
      <c r="U9" s="15" t="s">
        <v>337</v>
      </c>
      <c r="V9" s="15" t="s">
        <v>346</v>
      </c>
      <c r="W9" s="15">
        <v>4500</v>
      </c>
      <c r="X9" s="15" t="s">
        <v>163</v>
      </c>
      <c r="Z9" s="15" t="s">
        <v>57</v>
      </c>
      <c r="AA9" s="15" t="s">
        <v>367</v>
      </c>
      <c r="AB9" s="15" t="s">
        <v>433</v>
      </c>
      <c r="AC9" s="15" t="s">
        <v>428</v>
      </c>
      <c r="AE9" s="15" t="s">
        <v>443</v>
      </c>
      <c r="AF9" s="15" t="s">
        <v>446</v>
      </c>
      <c r="AG9" s="15" t="s">
        <v>447</v>
      </c>
      <c r="AH9" s="15" t="s">
        <v>50</v>
      </c>
      <c r="AJ9" s="15" t="s">
        <v>468</v>
      </c>
      <c r="AK9" s="15" t="s">
        <v>448</v>
      </c>
      <c r="AL9" s="15">
        <v>600</v>
      </c>
      <c r="AM9" s="15" t="s">
        <v>50</v>
      </c>
      <c r="AO9" s="15" t="s">
        <v>484</v>
      </c>
      <c r="AP9" s="15" t="s">
        <v>485</v>
      </c>
      <c r="AQ9" s="15" t="s">
        <v>486</v>
      </c>
      <c r="AR9" s="15" t="s">
        <v>487</v>
      </c>
      <c r="AT9" s="26" t="s">
        <v>488</v>
      </c>
      <c r="AU9" s="26" t="s">
        <v>495</v>
      </c>
      <c r="AV9" s="26" t="s">
        <v>497</v>
      </c>
      <c r="AW9" s="26" t="s">
        <v>487</v>
      </c>
    </row>
    <row r="10" spans="1:49" ht="43.2" x14ac:dyDescent="0.3">
      <c r="B10" s="19"/>
      <c r="F10" s="15" t="s">
        <v>83</v>
      </c>
      <c r="G10" s="15" t="s">
        <v>74</v>
      </c>
      <c r="H10" s="15" t="s">
        <v>84</v>
      </c>
      <c r="I10" s="15" t="s">
        <v>85</v>
      </c>
      <c r="K10" s="15" t="s">
        <v>158</v>
      </c>
      <c r="L10" s="15" t="s">
        <v>122</v>
      </c>
      <c r="M10" s="15" t="s">
        <v>167</v>
      </c>
      <c r="N10" s="15" t="s">
        <v>162</v>
      </c>
      <c r="P10" s="15" t="s">
        <v>213</v>
      </c>
      <c r="Q10" s="15" t="s">
        <v>117</v>
      </c>
      <c r="R10" s="31" t="s">
        <v>221</v>
      </c>
      <c r="S10" s="15" t="s">
        <v>222</v>
      </c>
      <c r="U10" s="15" t="s">
        <v>337</v>
      </c>
      <c r="V10" s="15" t="s">
        <v>346</v>
      </c>
      <c r="W10" s="15">
        <v>1450</v>
      </c>
      <c r="X10" s="15" t="s">
        <v>347</v>
      </c>
      <c r="Z10" s="26" t="s">
        <v>21</v>
      </c>
      <c r="AA10" s="26" t="s">
        <v>50</v>
      </c>
      <c r="AB10" s="26" t="s">
        <v>50</v>
      </c>
      <c r="AC10" s="26" t="s">
        <v>50</v>
      </c>
      <c r="AE10" s="15" t="s">
        <v>443</v>
      </c>
      <c r="AF10" s="15" t="s">
        <v>448</v>
      </c>
      <c r="AG10" s="15" t="s">
        <v>449</v>
      </c>
      <c r="AH10" s="15" t="s">
        <v>50</v>
      </c>
      <c r="AJ10" s="15" t="s">
        <v>468</v>
      </c>
      <c r="AK10" s="15" t="s">
        <v>472</v>
      </c>
      <c r="AL10" s="15" t="s">
        <v>473</v>
      </c>
      <c r="AM10" s="15" t="s">
        <v>50</v>
      </c>
      <c r="AO10" s="15" t="s">
        <v>21</v>
      </c>
      <c r="AP10" s="15" t="s">
        <v>50</v>
      </c>
      <c r="AQ10" s="15" t="s">
        <v>50</v>
      </c>
      <c r="AR10" s="15" t="s">
        <v>50</v>
      </c>
      <c r="AT10" s="26" t="s">
        <v>21</v>
      </c>
      <c r="AU10" s="26" t="s">
        <v>50</v>
      </c>
      <c r="AV10" s="26" t="s">
        <v>50</v>
      </c>
      <c r="AW10" s="26" t="s">
        <v>50</v>
      </c>
    </row>
    <row r="11" spans="1:49" ht="43.2" x14ac:dyDescent="0.3">
      <c r="A11" s="13"/>
      <c r="B11" s="19"/>
      <c r="F11" s="15" t="s">
        <v>83</v>
      </c>
      <c r="G11" s="15" t="s">
        <v>74</v>
      </c>
      <c r="H11" s="15" t="s">
        <v>84</v>
      </c>
      <c r="I11" s="15" t="s">
        <v>85</v>
      </c>
      <c r="K11" s="15" t="s">
        <v>158</v>
      </c>
      <c r="L11" s="15" t="s">
        <v>122</v>
      </c>
      <c r="M11" s="15" t="s">
        <v>167</v>
      </c>
      <c r="N11" s="15" t="s">
        <v>168</v>
      </c>
      <c r="P11" s="32" t="s">
        <v>213</v>
      </c>
      <c r="Q11" s="26" t="s">
        <v>117</v>
      </c>
      <c r="R11" s="33" t="s">
        <v>221</v>
      </c>
      <c r="S11" s="26" t="s">
        <v>223</v>
      </c>
      <c r="U11" s="15" t="s">
        <v>337</v>
      </c>
      <c r="V11" s="15" t="s">
        <v>348</v>
      </c>
      <c r="W11" s="15" t="s">
        <v>349</v>
      </c>
      <c r="X11" s="15" t="s">
        <v>350</v>
      </c>
      <c r="AE11" s="15" t="s">
        <v>443</v>
      </c>
      <c r="AF11" s="15" t="s">
        <v>450</v>
      </c>
      <c r="AG11" s="15" t="s">
        <v>451</v>
      </c>
      <c r="AH11" s="15" t="s">
        <v>50</v>
      </c>
      <c r="AJ11" s="15" t="s">
        <v>468</v>
      </c>
      <c r="AK11" s="15" t="s">
        <v>472</v>
      </c>
      <c r="AL11" s="15">
        <v>250</v>
      </c>
      <c r="AM11" s="15" t="s">
        <v>50</v>
      </c>
      <c r="AT11" s="26" t="s">
        <v>499</v>
      </c>
      <c r="AU11" s="26" t="s">
        <v>500</v>
      </c>
      <c r="AV11" s="26" t="s">
        <v>501</v>
      </c>
      <c r="AW11" s="26" t="s">
        <v>163</v>
      </c>
    </row>
    <row r="12" spans="1:49" ht="43.2" x14ac:dyDescent="0.3">
      <c r="B12" s="19"/>
      <c r="F12" s="15" t="s">
        <v>83</v>
      </c>
      <c r="G12" s="15" t="s">
        <v>74</v>
      </c>
      <c r="H12" s="15" t="s">
        <v>86</v>
      </c>
      <c r="I12" s="15" t="s">
        <v>85</v>
      </c>
      <c r="K12" s="15" t="s">
        <v>158</v>
      </c>
      <c r="L12" s="15" t="s">
        <v>122</v>
      </c>
      <c r="M12" s="15" t="s">
        <v>170</v>
      </c>
      <c r="N12" s="15" t="s">
        <v>171</v>
      </c>
      <c r="P12" s="32" t="s">
        <v>213</v>
      </c>
      <c r="Q12" s="26" t="s">
        <v>117</v>
      </c>
      <c r="R12" s="31" t="s">
        <v>224</v>
      </c>
      <c r="S12" s="15" t="s">
        <v>162</v>
      </c>
      <c r="U12" s="15" t="s">
        <v>337</v>
      </c>
      <c r="V12" s="15" t="s">
        <v>81</v>
      </c>
      <c r="W12" s="15" t="s">
        <v>349</v>
      </c>
      <c r="X12" s="15" t="s">
        <v>350</v>
      </c>
      <c r="AE12" s="15" t="s">
        <v>443</v>
      </c>
      <c r="AF12" s="15" t="s">
        <v>450</v>
      </c>
      <c r="AG12" s="26" t="s">
        <v>452</v>
      </c>
      <c r="AH12" s="26" t="s">
        <v>50</v>
      </c>
      <c r="AJ12" s="15" t="s">
        <v>474</v>
      </c>
      <c r="AK12" s="15" t="s">
        <v>436</v>
      </c>
      <c r="AL12" s="15" t="s">
        <v>475</v>
      </c>
      <c r="AM12" s="15" t="s">
        <v>50</v>
      </c>
      <c r="AT12" s="26" t="s">
        <v>499</v>
      </c>
      <c r="AU12" s="26" t="s">
        <v>500</v>
      </c>
      <c r="AV12" s="26" t="s">
        <v>502</v>
      </c>
      <c r="AW12" s="26" t="s">
        <v>503</v>
      </c>
    </row>
    <row r="13" spans="1:49" ht="43.2" x14ac:dyDescent="0.3">
      <c r="B13" s="19"/>
      <c r="F13" s="15" t="s">
        <v>83</v>
      </c>
      <c r="G13" s="15" t="s">
        <v>74</v>
      </c>
      <c r="H13" s="15" t="s">
        <v>87</v>
      </c>
      <c r="I13" s="15" t="s">
        <v>85</v>
      </c>
      <c r="K13" s="15" t="s">
        <v>158</v>
      </c>
      <c r="L13" s="30" t="s">
        <v>172</v>
      </c>
      <c r="M13" s="15" t="s">
        <v>169</v>
      </c>
      <c r="N13" s="15" t="s">
        <v>173</v>
      </c>
      <c r="P13" s="32" t="s">
        <v>213</v>
      </c>
      <c r="Q13" s="15" t="s">
        <v>117</v>
      </c>
      <c r="R13" s="31" t="s">
        <v>225</v>
      </c>
      <c r="S13" s="15" t="s">
        <v>226</v>
      </c>
      <c r="U13" s="15" t="s">
        <v>337</v>
      </c>
      <c r="V13" s="15" t="s">
        <v>348</v>
      </c>
      <c r="W13" s="15" t="s">
        <v>351</v>
      </c>
      <c r="X13" s="15" t="s">
        <v>352</v>
      </c>
      <c r="AE13" s="26" t="s">
        <v>443</v>
      </c>
      <c r="AF13" s="26" t="s">
        <v>453</v>
      </c>
      <c r="AG13" s="26" t="s">
        <v>454</v>
      </c>
      <c r="AH13" s="26" t="s">
        <v>50</v>
      </c>
      <c r="AJ13" s="15" t="s">
        <v>474</v>
      </c>
      <c r="AK13" s="15" t="s">
        <v>436</v>
      </c>
      <c r="AL13" s="15" t="s">
        <v>476</v>
      </c>
      <c r="AM13" s="15" t="s">
        <v>50</v>
      </c>
      <c r="AT13" s="26" t="s">
        <v>499</v>
      </c>
      <c r="AU13" s="26" t="s">
        <v>504</v>
      </c>
      <c r="AV13" s="26" t="s">
        <v>505</v>
      </c>
      <c r="AW13" s="26" t="s">
        <v>163</v>
      </c>
    </row>
    <row r="14" spans="1:49" ht="43.2" x14ac:dyDescent="0.3">
      <c r="B14" s="19"/>
      <c r="F14" s="15" t="s">
        <v>83</v>
      </c>
      <c r="G14" s="15" t="s">
        <v>88</v>
      </c>
      <c r="H14" s="15" t="s">
        <v>89</v>
      </c>
      <c r="I14" s="15" t="s">
        <v>85</v>
      </c>
      <c r="K14" s="15" t="s">
        <v>158</v>
      </c>
      <c r="L14" s="15" t="s">
        <v>174</v>
      </c>
      <c r="M14" s="15" t="s">
        <v>175</v>
      </c>
      <c r="N14" s="15" t="s">
        <v>162</v>
      </c>
      <c r="P14" s="32" t="s">
        <v>213</v>
      </c>
      <c r="Q14" s="15" t="s">
        <v>122</v>
      </c>
      <c r="R14" s="31" t="s">
        <v>225</v>
      </c>
      <c r="S14" s="15" t="s">
        <v>226</v>
      </c>
      <c r="U14" s="15" t="s">
        <v>337</v>
      </c>
      <c r="V14" s="15" t="s">
        <v>81</v>
      </c>
      <c r="W14" s="15" t="s">
        <v>351</v>
      </c>
      <c r="X14" s="15" t="s">
        <v>352</v>
      </c>
      <c r="AE14" s="26" t="s">
        <v>443</v>
      </c>
      <c r="AF14" s="26" t="s">
        <v>455</v>
      </c>
      <c r="AG14" s="26" t="s">
        <v>456</v>
      </c>
      <c r="AH14" s="26" t="s">
        <v>50</v>
      </c>
      <c r="AJ14" s="15" t="s">
        <v>474</v>
      </c>
      <c r="AK14" s="15" t="s">
        <v>436</v>
      </c>
      <c r="AL14" s="15" t="s">
        <v>477</v>
      </c>
      <c r="AM14" s="15" t="s">
        <v>50</v>
      </c>
      <c r="AT14" s="26" t="s">
        <v>499</v>
      </c>
      <c r="AU14" s="26" t="s">
        <v>504</v>
      </c>
      <c r="AV14" s="26" t="s">
        <v>506</v>
      </c>
      <c r="AW14" s="26" t="s">
        <v>507</v>
      </c>
    </row>
    <row r="15" spans="1:49" ht="43.2" x14ac:dyDescent="0.3">
      <c r="B15" s="19"/>
      <c r="F15" s="15" t="s">
        <v>83</v>
      </c>
      <c r="G15" s="15" t="s">
        <v>88</v>
      </c>
      <c r="H15" s="15" t="s">
        <v>90</v>
      </c>
      <c r="I15" s="15" t="s">
        <v>85</v>
      </c>
      <c r="K15" s="15" t="s">
        <v>158</v>
      </c>
      <c r="L15" s="15" t="s">
        <v>174</v>
      </c>
      <c r="M15" s="15" t="s">
        <v>175</v>
      </c>
      <c r="N15" s="15" t="s">
        <v>176</v>
      </c>
      <c r="P15" s="32" t="s">
        <v>213</v>
      </c>
      <c r="Q15" s="15" t="s">
        <v>227</v>
      </c>
      <c r="R15" s="31" t="s">
        <v>225</v>
      </c>
      <c r="S15" s="15" t="s">
        <v>226</v>
      </c>
      <c r="U15" s="15" t="s">
        <v>337</v>
      </c>
      <c r="V15" s="15" t="s">
        <v>348</v>
      </c>
      <c r="W15" s="34" t="s">
        <v>353</v>
      </c>
      <c r="X15" s="15" t="s">
        <v>354</v>
      </c>
      <c r="AE15" s="26" t="s">
        <v>443</v>
      </c>
      <c r="AF15" s="26" t="s">
        <v>457</v>
      </c>
      <c r="AG15" s="26" t="s">
        <v>458</v>
      </c>
      <c r="AH15" s="26" t="s">
        <v>50</v>
      </c>
      <c r="AJ15" s="15" t="s">
        <v>474</v>
      </c>
      <c r="AK15" s="15" t="s">
        <v>479</v>
      </c>
      <c r="AL15" s="15" t="s">
        <v>478</v>
      </c>
      <c r="AM15" s="15" t="s">
        <v>50</v>
      </c>
      <c r="AT15" s="26" t="s">
        <v>499</v>
      </c>
      <c r="AU15" s="26" t="s">
        <v>508</v>
      </c>
      <c r="AV15" s="26" t="s">
        <v>509</v>
      </c>
      <c r="AW15" s="26" t="s">
        <v>163</v>
      </c>
    </row>
    <row r="16" spans="1:49" ht="43.2" x14ac:dyDescent="0.3">
      <c r="B16" s="19"/>
      <c r="F16" s="15" t="s">
        <v>83</v>
      </c>
      <c r="G16" s="15" t="s">
        <v>88</v>
      </c>
      <c r="H16" s="15" t="s">
        <v>91</v>
      </c>
      <c r="I16" s="15" t="s">
        <v>85</v>
      </c>
      <c r="K16" s="26" t="s">
        <v>177</v>
      </c>
      <c r="L16" s="26" t="s">
        <v>178</v>
      </c>
      <c r="M16" s="26">
        <v>4000</v>
      </c>
      <c r="N16" s="26" t="s">
        <v>50</v>
      </c>
      <c r="P16" s="32" t="s">
        <v>213</v>
      </c>
      <c r="Q16" s="15" t="s">
        <v>117</v>
      </c>
      <c r="R16" s="31" t="s">
        <v>228</v>
      </c>
      <c r="S16" s="15" t="s">
        <v>168</v>
      </c>
      <c r="U16" s="15" t="s">
        <v>337</v>
      </c>
      <c r="V16" s="15" t="s">
        <v>81</v>
      </c>
      <c r="W16" s="34" t="s">
        <v>353</v>
      </c>
      <c r="X16" s="15" t="s">
        <v>354</v>
      </c>
      <c r="AE16" s="26" t="s">
        <v>443</v>
      </c>
      <c r="AF16" s="26" t="s">
        <v>459</v>
      </c>
      <c r="AG16" s="26" t="s">
        <v>460</v>
      </c>
      <c r="AH16" s="26" t="s">
        <v>50</v>
      </c>
      <c r="AJ16" s="26" t="s">
        <v>21</v>
      </c>
      <c r="AK16" s="26" t="s">
        <v>50</v>
      </c>
      <c r="AL16" s="26" t="s">
        <v>50</v>
      </c>
      <c r="AM16" s="26" t="s">
        <v>50</v>
      </c>
      <c r="AT16" s="26" t="s">
        <v>499</v>
      </c>
      <c r="AU16" s="26" t="s">
        <v>508</v>
      </c>
      <c r="AV16" s="26" t="s">
        <v>510</v>
      </c>
      <c r="AW16" s="26" t="s">
        <v>50</v>
      </c>
    </row>
    <row r="17" spans="2:49" ht="43.2" x14ac:dyDescent="0.3">
      <c r="B17" s="19"/>
      <c r="F17" s="15" t="s">
        <v>83</v>
      </c>
      <c r="G17" s="15" t="s">
        <v>92</v>
      </c>
      <c r="H17" s="15">
        <v>2406</v>
      </c>
      <c r="I17" s="15" t="s">
        <v>93</v>
      </c>
      <c r="K17" s="26" t="s">
        <v>177</v>
      </c>
      <c r="L17" s="26" t="s">
        <v>178</v>
      </c>
      <c r="M17" s="26">
        <v>4100</v>
      </c>
      <c r="N17" s="26" t="s">
        <v>50</v>
      </c>
      <c r="P17" s="32" t="s">
        <v>213</v>
      </c>
      <c r="Q17" s="15" t="s">
        <v>122</v>
      </c>
      <c r="R17" s="31" t="s">
        <v>228</v>
      </c>
      <c r="S17" s="15" t="s">
        <v>168</v>
      </c>
      <c r="U17" s="15" t="s">
        <v>337</v>
      </c>
      <c r="V17" s="15" t="s">
        <v>348</v>
      </c>
      <c r="W17" s="34" t="s">
        <v>355</v>
      </c>
      <c r="X17" s="15" t="s">
        <v>220</v>
      </c>
      <c r="AE17" s="26" t="s">
        <v>443</v>
      </c>
      <c r="AF17" s="26" t="s">
        <v>461</v>
      </c>
      <c r="AG17" s="26" t="s">
        <v>462</v>
      </c>
      <c r="AH17" s="26" t="s">
        <v>50</v>
      </c>
      <c r="AT17" s="26" t="s">
        <v>499</v>
      </c>
      <c r="AU17" s="26" t="s">
        <v>508</v>
      </c>
      <c r="AV17" s="26" t="s">
        <v>511</v>
      </c>
      <c r="AW17" s="26" t="s">
        <v>496</v>
      </c>
    </row>
    <row r="18" spans="2:49" ht="43.2" x14ac:dyDescent="0.3">
      <c r="B18" s="19"/>
      <c r="F18" s="15" t="s">
        <v>83</v>
      </c>
      <c r="G18" s="15" t="s">
        <v>92</v>
      </c>
      <c r="H18" s="15">
        <v>2408</v>
      </c>
      <c r="I18" s="15" t="s">
        <v>93</v>
      </c>
      <c r="K18" s="26" t="s">
        <v>177</v>
      </c>
      <c r="L18" s="26" t="s">
        <v>179</v>
      </c>
      <c r="M18" s="26" t="s">
        <v>180</v>
      </c>
      <c r="N18" s="26" t="s">
        <v>181</v>
      </c>
      <c r="P18" s="32" t="s">
        <v>213</v>
      </c>
      <c r="Q18" s="15" t="s">
        <v>227</v>
      </c>
      <c r="R18" s="31" t="s">
        <v>228</v>
      </c>
      <c r="S18" s="15" t="s">
        <v>168</v>
      </c>
      <c r="U18" s="15" t="s">
        <v>337</v>
      </c>
      <c r="V18" s="15" t="s">
        <v>81</v>
      </c>
      <c r="W18" s="34" t="s">
        <v>355</v>
      </c>
      <c r="X18" s="15" t="s">
        <v>220</v>
      </c>
      <c r="AE18" s="26" t="s">
        <v>443</v>
      </c>
      <c r="AF18" s="26" t="s">
        <v>463</v>
      </c>
      <c r="AG18" s="26" t="s">
        <v>462</v>
      </c>
      <c r="AH18" s="26" t="s">
        <v>50</v>
      </c>
      <c r="AT18" s="26" t="s">
        <v>499</v>
      </c>
      <c r="AU18" s="26" t="s">
        <v>512</v>
      </c>
      <c r="AV18" s="26" t="s">
        <v>494</v>
      </c>
      <c r="AW18" s="26" t="s">
        <v>515</v>
      </c>
    </row>
    <row r="19" spans="2:49" ht="28.8" x14ac:dyDescent="0.3">
      <c r="B19" s="19"/>
      <c r="F19" s="15" t="s">
        <v>83</v>
      </c>
      <c r="G19" s="15" t="s">
        <v>92</v>
      </c>
      <c r="H19" s="15">
        <v>2506</v>
      </c>
      <c r="I19" s="15" t="s">
        <v>93</v>
      </c>
      <c r="K19" s="26" t="s">
        <v>182</v>
      </c>
      <c r="L19" s="26" t="s">
        <v>183</v>
      </c>
      <c r="M19" s="26" t="s">
        <v>184</v>
      </c>
      <c r="N19" s="26" t="s">
        <v>185</v>
      </c>
      <c r="P19" s="32" t="s">
        <v>213</v>
      </c>
      <c r="Q19" s="15" t="s">
        <v>117</v>
      </c>
      <c r="R19" s="31" t="s">
        <v>229</v>
      </c>
      <c r="S19" s="15" t="s">
        <v>230</v>
      </c>
      <c r="U19" s="26" t="s">
        <v>356</v>
      </c>
      <c r="V19" s="26" t="s">
        <v>357</v>
      </c>
      <c r="W19" s="26" t="s">
        <v>358</v>
      </c>
      <c r="X19" s="26" t="s">
        <v>173</v>
      </c>
      <c r="AE19" s="26" t="s">
        <v>464</v>
      </c>
      <c r="AF19" s="26" t="s">
        <v>465</v>
      </c>
      <c r="AG19" s="26" t="s">
        <v>466</v>
      </c>
      <c r="AH19" s="26" t="s">
        <v>50</v>
      </c>
      <c r="AT19" s="26" t="s">
        <v>499</v>
      </c>
      <c r="AU19" s="26" t="s">
        <v>512</v>
      </c>
      <c r="AV19" s="26" t="s">
        <v>513</v>
      </c>
      <c r="AW19" s="26" t="s">
        <v>514</v>
      </c>
    </row>
    <row r="20" spans="2:49" ht="28.8" x14ac:dyDescent="0.3">
      <c r="B20" s="19"/>
      <c r="F20" s="15" t="s">
        <v>83</v>
      </c>
      <c r="G20" s="15" t="s">
        <v>92</v>
      </c>
      <c r="H20" s="15">
        <v>2616</v>
      </c>
      <c r="I20" s="15" t="s">
        <v>93</v>
      </c>
      <c r="K20" s="26" t="s">
        <v>182</v>
      </c>
      <c r="L20" s="26" t="s">
        <v>183</v>
      </c>
      <c r="M20" s="26" t="s">
        <v>186</v>
      </c>
      <c r="N20" s="26" t="s">
        <v>187</v>
      </c>
      <c r="P20" s="32" t="s">
        <v>213</v>
      </c>
      <c r="Q20" s="15" t="s">
        <v>122</v>
      </c>
      <c r="R20" s="31" t="s">
        <v>229</v>
      </c>
      <c r="S20" s="15" t="s">
        <v>230</v>
      </c>
      <c r="U20" s="26" t="s">
        <v>356</v>
      </c>
      <c r="V20" s="15" t="s">
        <v>300</v>
      </c>
      <c r="W20" s="15" t="s">
        <v>359</v>
      </c>
      <c r="X20" s="15" t="s">
        <v>316</v>
      </c>
      <c r="AE20" s="26" t="s">
        <v>21</v>
      </c>
      <c r="AF20" s="26" t="s">
        <v>50</v>
      </c>
      <c r="AG20" s="26" t="s">
        <v>50</v>
      </c>
      <c r="AH20" s="26" t="s">
        <v>50</v>
      </c>
      <c r="AT20" s="26" t="s">
        <v>49</v>
      </c>
      <c r="AU20" s="26" t="s">
        <v>516</v>
      </c>
      <c r="AV20" s="26" t="s">
        <v>517</v>
      </c>
      <c r="AW20" s="26" t="s">
        <v>487</v>
      </c>
    </row>
    <row r="21" spans="2:49" ht="57.6" x14ac:dyDescent="0.3">
      <c r="B21" s="19"/>
      <c r="F21" s="15" t="s">
        <v>83</v>
      </c>
      <c r="G21" s="15" t="s">
        <v>92</v>
      </c>
      <c r="H21" s="15">
        <v>2626</v>
      </c>
      <c r="I21" s="15" t="s">
        <v>93</v>
      </c>
      <c r="K21" s="26" t="s">
        <v>188</v>
      </c>
      <c r="L21" s="26" t="s">
        <v>189</v>
      </c>
      <c r="M21" s="26" t="s">
        <v>190</v>
      </c>
      <c r="N21" s="26" t="s">
        <v>171</v>
      </c>
      <c r="P21" s="32" t="s">
        <v>213</v>
      </c>
      <c r="Q21" s="26" t="s">
        <v>227</v>
      </c>
      <c r="R21" s="31" t="s">
        <v>229</v>
      </c>
      <c r="S21" s="15" t="s">
        <v>230</v>
      </c>
      <c r="U21" s="26" t="s">
        <v>356</v>
      </c>
      <c r="V21" s="15" t="s">
        <v>300</v>
      </c>
      <c r="W21" s="15" t="s">
        <v>360</v>
      </c>
      <c r="X21" s="15" t="s">
        <v>162</v>
      </c>
      <c r="AT21" s="26" t="s">
        <v>49</v>
      </c>
      <c r="AU21" s="26" t="s">
        <v>518</v>
      </c>
      <c r="AV21" s="26" t="s">
        <v>519</v>
      </c>
      <c r="AW21" s="26" t="s">
        <v>487</v>
      </c>
    </row>
    <row r="22" spans="2:49" ht="43.2" x14ac:dyDescent="0.3">
      <c r="B22" s="19"/>
      <c r="F22" s="15" t="s">
        <v>83</v>
      </c>
      <c r="G22" s="15" t="s">
        <v>92</v>
      </c>
      <c r="H22" s="15">
        <v>2706</v>
      </c>
      <c r="I22" s="15" t="s">
        <v>93</v>
      </c>
      <c r="K22" s="26" t="s">
        <v>191</v>
      </c>
      <c r="L22" s="26" t="s">
        <v>192</v>
      </c>
      <c r="M22" s="26" t="s">
        <v>193</v>
      </c>
      <c r="N22" s="26" t="s">
        <v>50</v>
      </c>
      <c r="P22" s="32" t="s">
        <v>213</v>
      </c>
      <c r="Q22" s="15" t="s">
        <v>117</v>
      </c>
      <c r="R22" s="31" t="s">
        <v>231</v>
      </c>
      <c r="S22" s="15" t="s">
        <v>232</v>
      </c>
      <c r="U22" s="26" t="s">
        <v>356</v>
      </c>
      <c r="V22" s="15" t="s">
        <v>300</v>
      </c>
      <c r="W22" s="15" t="s">
        <v>361</v>
      </c>
      <c r="X22" s="15" t="s">
        <v>362</v>
      </c>
    </row>
    <row r="23" spans="2:49" ht="43.2" x14ac:dyDescent="0.3">
      <c r="B23" s="19"/>
      <c r="F23" s="15" t="s">
        <v>83</v>
      </c>
      <c r="G23" s="15" t="s">
        <v>94</v>
      </c>
      <c r="H23" s="15" t="s">
        <v>95</v>
      </c>
      <c r="I23" s="15" t="s">
        <v>96</v>
      </c>
      <c r="K23" s="26" t="s">
        <v>191</v>
      </c>
      <c r="L23" s="26" t="s">
        <v>194</v>
      </c>
      <c r="M23" s="26" t="s">
        <v>195</v>
      </c>
      <c r="N23" s="26" t="s">
        <v>50</v>
      </c>
      <c r="P23" s="32" t="s">
        <v>213</v>
      </c>
      <c r="Q23" s="15" t="s">
        <v>122</v>
      </c>
      <c r="R23" s="31" t="s">
        <v>231</v>
      </c>
      <c r="S23" s="15" t="s">
        <v>233</v>
      </c>
      <c r="U23" s="26" t="s">
        <v>356</v>
      </c>
      <c r="V23" s="15" t="s">
        <v>81</v>
      </c>
      <c r="W23" s="15" t="s">
        <v>363</v>
      </c>
      <c r="X23" s="15" t="s">
        <v>162</v>
      </c>
    </row>
    <row r="24" spans="2:49" ht="43.2" x14ac:dyDescent="0.3">
      <c r="B24" s="19"/>
      <c r="F24" s="15" t="s">
        <v>83</v>
      </c>
      <c r="G24" s="15" t="s">
        <v>94</v>
      </c>
      <c r="H24" s="15" t="s">
        <v>97</v>
      </c>
      <c r="I24" s="15" t="s">
        <v>98</v>
      </c>
      <c r="K24" s="26" t="s">
        <v>191</v>
      </c>
      <c r="L24" s="26" t="s">
        <v>194</v>
      </c>
      <c r="M24" s="26" t="s">
        <v>196</v>
      </c>
      <c r="N24" s="26" t="s">
        <v>50</v>
      </c>
      <c r="P24" s="32" t="s">
        <v>213</v>
      </c>
      <c r="Q24" s="26" t="s">
        <v>227</v>
      </c>
      <c r="R24" s="31" t="s">
        <v>231</v>
      </c>
      <c r="S24" s="15" t="s">
        <v>234</v>
      </c>
      <c r="U24" s="26" t="s">
        <v>356</v>
      </c>
      <c r="V24" s="15" t="s">
        <v>81</v>
      </c>
      <c r="W24" s="15" t="s">
        <v>364</v>
      </c>
      <c r="X24" s="15" t="s">
        <v>162</v>
      </c>
    </row>
    <row r="25" spans="2:49" ht="43.2" x14ac:dyDescent="0.3">
      <c r="B25" s="19"/>
      <c r="F25" s="15" t="s">
        <v>83</v>
      </c>
      <c r="G25" s="15" t="s">
        <v>94</v>
      </c>
      <c r="H25" s="15" t="s">
        <v>99</v>
      </c>
      <c r="I25" s="15" t="s">
        <v>100</v>
      </c>
      <c r="K25" s="26" t="s">
        <v>191</v>
      </c>
      <c r="L25" s="26" t="s">
        <v>194</v>
      </c>
      <c r="M25" s="26" t="s">
        <v>197</v>
      </c>
      <c r="N25" s="26" t="s">
        <v>50</v>
      </c>
      <c r="P25" s="32" t="s">
        <v>235</v>
      </c>
      <c r="Q25" s="26" t="s">
        <v>236</v>
      </c>
      <c r="R25" s="33" t="s">
        <v>237</v>
      </c>
      <c r="S25" s="26" t="s">
        <v>238</v>
      </c>
      <c r="U25" s="26" t="s">
        <v>356</v>
      </c>
      <c r="V25" s="15" t="s">
        <v>81</v>
      </c>
      <c r="W25" s="15" t="s">
        <v>365</v>
      </c>
      <c r="X25" s="15" t="s">
        <v>173</v>
      </c>
    </row>
    <row r="26" spans="2:49" ht="43.2" x14ac:dyDescent="0.3">
      <c r="B26" s="19"/>
      <c r="F26" s="15" t="s">
        <v>83</v>
      </c>
      <c r="G26" s="15" t="s">
        <v>94</v>
      </c>
      <c r="H26" s="15" t="s">
        <v>101</v>
      </c>
      <c r="I26" s="15" t="s">
        <v>100</v>
      </c>
      <c r="K26" s="26" t="s">
        <v>191</v>
      </c>
      <c r="L26" s="26" t="s">
        <v>198</v>
      </c>
      <c r="M26" s="26" t="s">
        <v>199</v>
      </c>
      <c r="N26" s="26" t="s">
        <v>50</v>
      </c>
      <c r="P26" s="32" t="s">
        <v>235</v>
      </c>
      <c r="Q26" s="15" t="s">
        <v>88</v>
      </c>
      <c r="R26" s="31" t="s">
        <v>239</v>
      </c>
      <c r="S26" s="15" t="s">
        <v>162</v>
      </c>
      <c r="U26" s="26" t="s">
        <v>356</v>
      </c>
      <c r="V26" s="15" t="s">
        <v>306</v>
      </c>
      <c r="W26" s="15" t="s">
        <v>366</v>
      </c>
      <c r="X26" s="15" t="s">
        <v>173</v>
      </c>
    </row>
    <row r="27" spans="2:49" ht="43.2" x14ac:dyDescent="0.3">
      <c r="B27" s="19"/>
      <c r="F27" s="15" t="s">
        <v>83</v>
      </c>
      <c r="G27" s="15" t="s">
        <v>94</v>
      </c>
      <c r="H27" s="15" t="s">
        <v>102</v>
      </c>
      <c r="I27" s="15" t="s">
        <v>100</v>
      </c>
      <c r="K27" s="26" t="s">
        <v>191</v>
      </c>
      <c r="L27" s="26" t="s">
        <v>92</v>
      </c>
      <c r="M27" s="26" t="s">
        <v>200</v>
      </c>
      <c r="N27" s="26" t="s">
        <v>50</v>
      </c>
      <c r="P27" s="32" t="s">
        <v>235</v>
      </c>
      <c r="Q27" s="15" t="s">
        <v>88</v>
      </c>
      <c r="R27" s="31">
        <v>200</v>
      </c>
      <c r="S27" s="15" t="s">
        <v>240</v>
      </c>
      <c r="U27" s="26" t="s">
        <v>356</v>
      </c>
      <c r="V27" s="15" t="s">
        <v>367</v>
      </c>
      <c r="W27" s="15" t="s">
        <v>365</v>
      </c>
      <c r="X27" s="15" t="s">
        <v>368</v>
      </c>
    </row>
    <row r="28" spans="2:49" ht="43.2" x14ac:dyDescent="0.3">
      <c r="B28" s="19"/>
      <c r="F28" s="15" t="s">
        <v>83</v>
      </c>
      <c r="G28" s="15" t="s">
        <v>103</v>
      </c>
      <c r="H28" s="15">
        <v>264</v>
      </c>
      <c r="I28" s="15" t="s">
        <v>50</v>
      </c>
      <c r="K28" s="26" t="s">
        <v>201</v>
      </c>
      <c r="L28" s="26" t="s">
        <v>202</v>
      </c>
      <c r="M28" s="26" t="s">
        <v>203</v>
      </c>
      <c r="N28" s="26" t="s">
        <v>204</v>
      </c>
      <c r="P28" s="32" t="s">
        <v>235</v>
      </c>
      <c r="Q28" s="15" t="s">
        <v>88</v>
      </c>
      <c r="R28" s="31" t="s">
        <v>241</v>
      </c>
      <c r="S28" s="15" t="s">
        <v>162</v>
      </c>
      <c r="U28" s="26" t="s">
        <v>356</v>
      </c>
      <c r="V28" s="15" t="s">
        <v>369</v>
      </c>
      <c r="W28" s="15" t="s">
        <v>370</v>
      </c>
      <c r="X28" s="15" t="s">
        <v>181</v>
      </c>
    </row>
    <row r="29" spans="2:49" ht="43.2" x14ac:dyDescent="0.3">
      <c r="B29" s="19"/>
      <c r="F29" s="15" t="s">
        <v>83</v>
      </c>
      <c r="G29" s="15" t="s">
        <v>103</v>
      </c>
      <c r="H29" s="15">
        <v>265</v>
      </c>
      <c r="I29" s="15" t="s">
        <v>50</v>
      </c>
      <c r="K29" s="26" t="s">
        <v>201</v>
      </c>
      <c r="L29" s="26" t="s">
        <v>202</v>
      </c>
      <c r="M29" s="26" t="s">
        <v>203</v>
      </c>
      <c r="N29" s="26" t="s">
        <v>205</v>
      </c>
      <c r="P29" s="32" t="s">
        <v>235</v>
      </c>
      <c r="Q29" s="15" t="s">
        <v>242</v>
      </c>
      <c r="R29" s="31" t="s">
        <v>243</v>
      </c>
      <c r="S29" s="15" t="s">
        <v>162</v>
      </c>
      <c r="U29" s="26" t="s">
        <v>356</v>
      </c>
      <c r="V29" s="26" t="s">
        <v>369</v>
      </c>
      <c r="W29" s="26" t="s">
        <v>371</v>
      </c>
      <c r="X29" s="26" t="s">
        <v>181</v>
      </c>
    </row>
    <row r="30" spans="2:49" ht="43.2" x14ac:dyDescent="0.3">
      <c r="B30" s="19"/>
      <c r="F30" s="15" t="s">
        <v>83</v>
      </c>
      <c r="G30" s="15" t="s">
        <v>103</v>
      </c>
      <c r="H30" s="15">
        <v>313</v>
      </c>
      <c r="I30" s="15" t="s">
        <v>104</v>
      </c>
      <c r="K30" s="26" t="s">
        <v>201</v>
      </c>
      <c r="L30" s="26" t="s">
        <v>202</v>
      </c>
      <c r="M30" s="26" t="s">
        <v>203</v>
      </c>
      <c r="N30" s="26" t="s">
        <v>206</v>
      </c>
      <c r="P30" s="32" t="s">
        <v>235</v>
      </c>
      <c r="Q30" s="15" t="s">
        <v>244</v>
      </c>
      <c r="R30" s="31" t="s">
        <v>245</v>
      </c>
      <c r="S30" s="15" t="s">
        <v>246</v>
      </c>
      <c r="U30" s="26" t="s">
        <v>372</v>
      </c>
      <c r="V30" s="26" t="s">
        <v>81</v>
      </c>
      <c r="W30" s="26" t="s">
        <v>373</v>
      </c>
      <c r="X30" s="26" t="s">
        <v>162</v>
      </c>
    </row>
    <row r="31" spans="2:49" ht="43.2" x14ac:dyDescent="0.3">
      <c r="B31" s="19"/>
      <c r="F31" s="15" t="s">
        <v>83</v>
      </c>
      <c r="G31" s="15" t="s">
        <v>103</v>
      </c>
      <c r="H31" s="15">
        <v>317</v>
      </c>
      <c r="I31" s="15" t="s">
        <v>104</v>
      </c>
      <c r="K31" s="26" t="s">
        <v>201</v>
      </c>
      <c r="L31" s="26" t="s">
        <v>202</v>
      </c>
      <c r="M31" s="26" t="s">
        <v>203</v>
      </c>
      <c r="N31" s="26" t="s">
        <v>207</v>
      </c>
      <c r="P31" s="32" t="s">
        <v>235</v>
      </c>
      <c r="Q31" s="15" t="s">
        <v>247</v>
      </c>
      <c r="R31" s="31">
        <v>2000</v>
      </c>
      <c r="S31" s="15" t="s">
        <v>93</v>
      </c>
      <c r="U31" s="26" t="s">
        <v>372</v>
      </c>
      <c r="V31" s="26" t="s">
        <v>81</v>
      </c>
      <c r="W31" s="15" t="s">
        <v>374</v>
      </c>
      <c r="X31" s="15" t="s">
        <v>162</v>
      </c>
    </row>
    <row r="32" spans="2:49" ht="43.2" x14ac:dyDescent="0.3">
      <c r="B32" s="19"/>
      <c r="F32" s="15" t="s">
        <v>83</v>
      </c>
      <c r="G32" s="15" t="s">
        <v>103</v>
      </c>
      <c r="H32" s="15">
        <v>331</v>
      </c>
      <c r="I32" s="15" t="s">
        <v>104</v>
      </c>
      <c r="K32" s="26" t="s">
        <v>201</v>
      </c>
      <c r="L32" s="26" t="s">
        <v>202</v>
      </c>
      <c r="M32" s="26" t="s">
        <v>203</v>
      </c>
      <c r="N32" s="26" t="s">
        <v>208</v>
      </c>
      <c r="P32" s="32" t="s">
        <v>235</v>
      </c>
      <c r="Q32" s="15" t="s">
        <v>81</v>
      </c>
      <c r="R32" s="31" t="s">
        <v>248</v>
      </c>
      <c r="S32" s="15" t="s">
        <v>173</v>
      </c>
      <c r="U32" s="26" t="s">
        <v>372</v>
      </c>
      <c r="V32" s="26" t="s">
        <v>81</v>
      </c>
      <c r="W32" s="15" t="s">
        <v>375</v>
      </c>
      <c r="X32" s="15" t="s">
        <v>162</v>
      </c>
    </row>
    <row r="33" spans="2:24" ht="43.2" x14ac:dyDescent="0.3">
      <c r="B33" s="19"/>
      <c r="F33" s="15" t="s">
        <v>83</v>
      </c>
      <c r="G33" s="15" t="s">
        <v>103</v>
      </c>
      <c r="H33" s="15">
        <v>325</v>
      </c>
      <c r="I33" s="15" t="s">
        <v>104</v>
      </c>
      <c r="K33" s="26" t="s">
        <v>201</v>
      </c>
      <c r="L33" s="26" t="s">
        <v>202</v>
      </c>
      <c r="M33" s="26" t="s">
        <v>203</v>
      </c>
      <c r="N33" s="26" t="s">
        <v>209</v>
      </c>
      <c r="P33" s="32" t="s">
        <v>235</v>
      </c>
      <c r="Q33" s="15" t="s">
        <v>92</v>
      </c>
      <c r="R33" s="31" t="s">
        <v>249</v>
      </c>
      <c r="S33" s="15" t="s">
        <v>93</v>
      </c>
      <c r="U33" s="26" t="s">
        <v>372</v>
      </c>
      <c r="V33" s="15" t="s">
        <v>376</v>
      </c>
      <c r="W33" s="15">
        <v>5800</v>
      </c>
      <c r="X33" s="15" t="s">
        <v>380</v>
      </c>
    </row>
    <row r="34" spans="2:24" ht="43.2" x14ac:dyDescent="0.3">
      <c r="B34" s="19"/>
      <c r="F34" s="15" t="s">
        <v>83</v>
      </c>
      <c r="G34" s="15" t="s">
        <v>103</v>
      </c>
      <c r="H34" s="15">
        <v>357</v>
      </c>
      <c r="I34" s="15" t="s">
        <v>104</v>
      </c>
      <c r="K34" s="26" t="s">
        <v>201</v>
      </c>
      <c r="L34" s="26" t="s">
        <v>202</v>
      </c>
      <c r="M34" s="26" t="s">
        <v>203</v>
      </c>
      <c r="N34" s="26" t="s">
        <v>210</v>
      </c>
      <c r="P34" s="32" t="s">
        <v>235</v>
      </c>
      <c r="Q34" s="15" t="s">
        <v>92</v>
      </c>
      <c r="R34" s="31" t="s">
        <v>250</v>
      </c>
      <c r="S34" s="15" t="s">
        <v>162</v>
      </c>
      <c r="U34" s="26" t="s">
        <v>372</v>
      </c>
      <c r="V34" s="15" t="s">
        <v>376</v>
      </c>
      <c r="W34" s="15" t="s">
        <v>377</v>
      </c>
      <c r="X34" s="15" t="s">
        <v>380</v>
      </c>
    </row>
    <row r="35" spans="2:24" ht="43.2" x14ac:dyDescent="0.3">
      <c r="B35" s="19"/>
      <c r="F35" s="15" t="s">
        <v>83</v>
      </c>
      <c r="G35" s="15" t="s">
        <v>103</v>
      </c>
      <c r="H35" s="15">
        <v>662</v>
      </c>
      <c r="I35" s="15" t="s">
        <v>50</v>
      </c>
      <c r="K35" s="26" t="s">
        <v>201</v>
      </c>
      <c r="L35" s="26" t="s">
        <v>202</v>
      </c>
      <c r="M35" s="26" t="s">
        <v>203</v>
      </c>
      <c r="N35" s="26" t="s">
        <v>211</v>
      </c>
      <c r="P35" s="32" t="s">
        <v>235</v>
      </c>
      <c r="Q35" s="15" t="s">
        <v>92</v>
      </c>
      <c r="R35" s="31" t="s">
        <v>251</v>
      </c>
      <c r="S35" s="15" t="s">
        <v>252</v>
      </c>
      <c r="U35" s="26" t="s">
        <v>372</v>
      </c>
      <c r="V35" s="15" t="s">
        <v>376</v>
      </c>
      <c r="W35" s="15">
        <v>9000</v>
      </c>
      <c r="X35" s="15" t="s">
        <v>381</v>
      </c>
    </row>
    <row r="36" spans="2:24" ht="43.2" x14ac:dyDescent="0.3">
      <c r="B36" s="19"/>
      <c r="F36" s="15" t="s">
        <v>83</v>
      </c>
      <c r="G36" s="15" t="s">
        <v>103</v>
      </c>
      <c r="H36" s="15">
        <v>663</v>
      </c>
      <c r="I36" s="15" t="s">
        <v>50</v>
      </c>
      <c r="K36" s="26" t="s">
        <v>21</v>
      </c>
      <c r="L36" s="26" t="s">
        <v>50</v>
      </c>
      <c r="M36" s="26" t="s">
        <v>50</v>
      </c>
      <c r="N36" s="26" t="s">
        <v>50</v>
      </c>
      <c r="P36" s="32" t="s">
        <v>235</v>
      </c>
      <c r="Q36" s="15" t="s">
        <v>92</v>
      </c>
      <c r="R36" s="31" t="s">
        <v>254</v>
      </c>
      <c r="S36" s="15" t="s">
        <v>162</v>
      </c>
      <c r="U36" s="26" t="s">
        <v>372</v>
      </c>
      <c r="V36" s="15" t="s">
        <v>376</v>
      </c>
      <c r="W36" s="15" t="s">
        <v>378</v>
      </c>
      <c r="X36" s="15" t="s">
        <v>381</v>
      </c>
    </row>
    <row r="37" spans="2:24" ht="43.2" x14ac:dyDescent="0.3">
      <c r="B37" s="19"/>
      <c r="F37" s="15" t="s">
        <v>105</v>
      </c>
      <c r="G37" s="15" t="s">
        <v>106</v>
      </c>
      <c r="H37" s="15" t="s">
        <v>107</v>
      </c>
      <c r="I37" s="15" t="s">
        <v>108</v>
      </c>
      <c r="P37" s="32" t="s">
        <v>235</v>
      </c>
      <c r="Q37" s="15" t="s">
        <v>92</v>
      </c>
      <c r="R37" s="31" t="s">
        <v>253</v>
      </c>
      <c r="S37" s="15" t="s">
        <v>163</v>
      </c>
      <c r="U37" s="26" t="s">
        <v>372</v>
      </c>
      <c r="V37" s="15" t="s">
        <v>376</v>
      </c>
      <c r="W37" s="15" t="s">
        <v>97</v>
      </c>
      <c r="X37" s="15" t="s">
        <v>382</v>
      </c>
    </row>
    <row r="38" spans="2:24" ht="43.2" x14ac:dyDescent="0.3">
      <c r="B38" s="19"/>
      <c r="F38" s="15" t="s">
        <v>105</v>
      </c>
      <c r="G38" s="15" t="s">
        <v>106</v>
      </c>
      <c r="H38" s="15" t="s">
        <v>109</v>
      </c>
      <c r="I38" s="15" t="s">
        <v>108</v>
      </c>
      <c r="P38" s="32" t="s">
        <v>235</v>
      </c>
      <c r="Q38" s="15" t="s">
        <v>92</v>
      </c>
      <c r="R38" s="31" t="s">
        <v>255</v>
      </c>
      <c r="S38" s="15" t="s">
        <v>162</v>
      </c>
      <c r="U38" s="26" t="s">
        <v>372</v>
      </c>
      <c r="V38" s="15" t="s">
        <v>376</v>
      </c>
      <c r="W38" s="15" t="s">
        <v>323</v>
      </c>
      <c r="X38" s="15" t="s">
        <v>383</v>
      </c>
    </row>
    <row r="39" spans="2:24" ht="43.2" x14ac:dyDescent="0.3">
      <c r="B39" s="19"/>
      <c r="F39" s="15" t="s">
        <v>105</v>
      </c>
      <c r="G39" s="15" t="s">
        <v>74</v>
      </c>
      <c r="H39" s="15" t="s">
        <v>110</v>
      </c>
      <c r="I39" s="15" t="s">
        <v>76</v>
      </c>
      <c r="P39" s="32" t="s">
        <v>235</v>
      </c>
      <c r="Q39" s="15" t="s">
        <v>94</v>
      </c>
      <c r="R39" s="31">
        <v>400</v>
      </c>
      <c r="S39" s="15" t="s">
        <v>256</v>
      </c>
      <c r="U39" s="26" t="s">
        <v>372</v>
      </c>
      <c r="V39" s="15" t="s">
        <v>376</v>
      </c>
      <c r="W39" s="15" t="s">
        <v>379</v>
      </c>
      <c r="X39" s="15" t="s">
        <v>163</v>
      </c>
    </row>
    <row r="40" spans="2:24" ht="43.2" x14ac:dyDescent="0.3">
      <c r="B40" s="19"/>
      <c r="F40" s="15" t="s">
        <v>105</v>
      </c>
      <c r="G40" s="15" t="s">
        <v>77</v>
      </c>
      <c r="H40" s="15" t="s">
        <v>111</v>
      </c>
      <c r="I40" s="15" t="s">
        <v>76</v>
      </c>
      <c r="P40" s="32" t="s">
        <v>235</v>
      </c>
      <c r="Q40" s="15" t="s">
        <v>94</v>
      </c>
      <c r="R40" s="31" t="s">
        <v>257</v>
      </c>
      <c r="S40" s="15" t="s">
        <v>256</v>
      </c>
      <c r="U40" s="26" t="s">
        <v>384</v>
      </c>
      <c r="V40" s="15" t="s">
        <v>376</v>
      </c>
      <c r="W40" s="15" t="s">
        <v>385</v>
      </c>
      <c r="X40" s="15" t="s">
        <v>390</v>
      </c>
    </row>
    <row r="41" spans="2:24" ht="43.2" x14ac:dyDescent="0.3">
      <c r="B41" s="19"/>
      <c r="F41" s="15" t="s">
        <v>105</v>
      </c>
      <c r="G41" s="15" t="s">
        <v>77</v>
      </c>
      <c r="H41" s="15" t="s">
        <v>112</v>
      </c>
      <c r="I41" s="15" t="s">
        <v>76</v>
      </c>
      <c r="P41" s="32" t="s">
        <v>235</v>
      </c>
      <c r="Q41" s="15" t="s">
        <v>94</v>
      </c>
      <c r="R41" s="31" t="s">
        <v>258</v>
      </c>
      <c r="S41" s="15" t="s">
        <v>259</v>
      </c>
      <c r="U41" s="26" t="s">
        <v>384</v>
      </c>
      <c r="V41" s="15" t="s">
        <v>376</v>
      </c>
      <c r="W41" s="15" t="s">
        <v>386</v>
      </c>
      <c r="X41" s="15" t="s">
        <v>391</v>
      </c>
    </row>
    <row r="42" spans="2:24" ht="43.2" x14ac:dyDescent="0.3">
      <c r="B42" s="19"/>
      <c r="F42" s="15" t="s">
        <v>105</v>
      </c>
      <c r="G42" s="15" t="s">
        <v>81</v>
      </c>
      <c r="H42" s="15" t="s">
        <v>113</v>
      </c>
      <c r="I42" s="15" t="s">
        <v>76</v>
      </c>
      <c r="P42" s="32" t="s">
        <v>235</v>
      </c>
      <c r="Q42" s="15" t="s">
        <v>94</v>
      </c>
      <c r="R42" s="31">
        <v>501</v>
      </c>
      <c r="S42" s="15" t="s">
        <v>163</v>
      </c>
      <c r="U42" s="26" t="s">
        <v>384</v>
      </c>
      <c r="V42" s="15" t="s">
        <v>376</v>
      </c>
      <c r="W42" s="15" t="s">
        <v>387</v>
      </c>
      <c r="X42" s="15" t="s">
        <v>392</v>
      </c>
    </row>
    <row r="43" spans="2:24" ht="43.2" x14ac:dyDescent="0.3">
      <c r="B43" s="19"/>
      <c r="F43" s="15" t="s">
        <v>105</v>
      </c>
      <c r="G43" s="15" t="s">
        <v>114</v>
      </c>
      <c r="H43" s="15" t="s">
        <v>115</v>
      </c>
      <c r="I43" s="15" t="s">
        <v>76</v>
      </c>
      <c r="P43" s="32" t="s">
        <v>235</v>
      </c>
      <c r="Q43" s="15" t="s">
        <v>94</v>
      </c>
      <c r="R43" s="31" t="s">
        <v>260</v>
      </c>
      <c r="S43" s="15" t="s">
        <v>162</v>
      </c>
      <c r="U43" s="26" t="s">
        <v>384</v>
      </c>
      <c r="V43" s="15" t="s">
        <v>376</v>
      </c>
      <c r="W43" s="15" t="s">
        <v>388</v>
      </c>
      <c r="X43" s="15" t="s">
        <v>316</v>
      </c>
    </row>
    <row r="44" spans="2:24" ht="43.2" x14ac:dyDescent="0.3">
      <c r="B44" s="19"/>
      <c r="F44" s="15" t="s">
        <v>116</v>
      </c>
      <c r="G44" s="15" t="s">
        <v>117</v>
      </c>
      <c r="H44" s="15" t="s">
        <v>118</v>
      </c>
      <c r="I44" s="15" t="s">
        <v>119</v>
      </c>
      <c r="P44" s="32" t="s">
        <v>235</v>
      </c>
      <c r="Q44" s="15" t="s">
        <v>94</v>
      </c>
      <c r="R44" s="31" t="s">
        <v>261</v>
      </c>
      <c r="S44" s="15" t="s">
        <v>162</v>
      </c>
      <c r="U44" s="26" t="s">
        <v>384</v>
      </c>
      <c r="V44" s="15" t="s">
        <v>376</v>
      </c>
      <c r="W44" s="15" t="s">
        <v>389</v>
      </c>
      <c r="X44" s="15" t="s">
        <v>132</v>
      </c>
    </row>
    <row r="45" spans="2:24" ht="43.2" x14ac:dyDescent="0.3">
      <c r="B45" s="19"/>
      <c r="F45" s="15" t="s">
        <v>116</v>
      </c>
      <c r="G45" s="15" t="s">
        <v>120</v>
      </c>
      <c r="H45" s="15" t="s">
        <v>121</v>
      </c>
      <c r="I45" s="15" t="s">
        <v>119</v>
      </c>
      <c r="P45" s="32" t="s">
        <v>235</v>
      </c>
      <c r="Q45" s="15" t="s">
        <v>94</v>
      </c>
      <c r="R45" s="31" t="s">
        <v>262</v>
      </c>
      <c r="S45" s="15" t="s">
        <v>162</v>
      </c>
      <c r="U45" s="26" t="s">
        <v>384</v>
      </c>
      <c r="V45" s="15" t="s">
        <v>376</v>
      </c>
      <c r="W45" s="15" t="s">
        <v>389</v>
      </c>
      <c r="X45" s="15" t="s">
        <v>140</v>
      </c>
    </row>
    <row r="46" spans="2:24" ht="43.2" x14ac:dyDescent="0.3">
      <c r="B46" s="19"/>
      <c r="F46" s="15" t="s">
        <v>116</v>
      </c>
      <c r="G46" s="15" t="s">
        <v>122</v>
      </c>
      <c r="H46" s="15" t="s">
        <v>123</v>
      </c>
      <c r="I46" s="15" t="s">
        <v>119</v>
      </c>
      <c r="P46" s="32" t="s">
        <v>235</v>
      </c>
      <c r="Q46" s="15" t="s">
        <v>263</v>
      </c>
      <c r="R46" s="31">
        <v>411</v>
      </c>
      <c r="S46" s="15" t="s">
        <v>240</v>
      </c>
      <c r="U46" s="26" t="s">
        <v>384</v>
      </c>
      <c r="V46" s="15" t="s">
        <v>393</v>
      </c>
      <c r="W46" s="15" t="s">
        <v>394</v>
      </c>
      <c r="X46" s="15" t="s">
        <v>395</v>
      </c>
    </row>
    <row r="47" spans="2:24" ht="43.2" x14ac:dyDescent="0.3">
      <c r="B47" s="19"/>
      <c r="F47" s="15" t="s">
        <v>124</v>
      </c>
      <c r="G47" s="15" t="s">
        <v>125</v>
      </c>
      <c r="H47" s="15" t="s">
        <v>126</v>
      </c>
      <c r="I47" s="15" t="s">
        <v>76</v>
      </c>
      <c r="P47" s="32" t="s">
        <v>235</v>
      </c>
      <c r="Q47" s="15" t="s">
        <v>263</v>
      </c>
      <c r="R47" s="31">
        <v>413</v>
      </c>
      <c r="S47" s="15" t="s">
        <v>163</v>
      </c>
      <c r="U47" s="26" t="s">
        <v>384</v>
      </c>
      <c r="V47" s="15" t="s">
        <v>393</v>
      </c>
      <c r="W47" s="15" t="s">
        <v>396</v>
      </c>
      <c r="X47" s="15" t="s">
        <v>395</v>
      </c>
    </row>
    <row r="48" spans="2:24" ht="43.2" x14ac:dyDescent="0.3">
      <c r="B48" s="19"/>
      <c r="F48" s="15" t="s">
        <v>124</v>
      </c>
      <c r="G48" s="15" t="s">
        <v>127</v>
      </c>
      <c r="H48" s="15" t="s">
        <v>126</v>
      </c>
      <c r="I48" s="15" t="s">
        <v>76</v>
      </c>
      <c r="P48" s="32" t="s">
        <v>235</v>
      </c>
      <c r="Q48" s="15" t="s">
        <v>263</v>
      </c>
      <c r="R48" s="31">
        <v>441</v>
      </c>
      <c r="S48" s="15" t="s">
        <v>162</v>
      </c>
      <c r="U48" s="26" t="s">
        <v>384</v>
      </c>
      <c r="V48" s="26" t="s">
        <v>393</v>
      </c>
      <c r="W48" s="26" t="s">
        <v>397</v>
      </c>
      <c r="X48" s="26" t="s">
        <v>395</v>
      </c>
    </row>
    <row r="49" spans="2:24" ht="43.2" x14ac:dyDescent="0.3">
      <c r="B49" s="19"/>
      <c r="F49" s="15" t="s">
        <v>124</v>
      </c>
      <c r="G49" s="15" t="s">
        <v>128</v>
      </c>
      <c r="H49" s="15" t="s">
        <v>126</v>
      </c>
      <c r="I49" s="15" t="s">
        <v>76</v>
      </c>
      <c r="P49" s="32" t="s">
        <v>235</v>
      </c>
      <c r="Q49" s="15" t="s">
        <v>263</v>
      </c>
      <c r="R49" s="31">
        <v>912</v>
      </c>
      <c r="S49" s="15" t="s">
        <v>162</v>
      </c>
      <c r="U49" s="26" t="s">
        <v>398</v>
      </c>
      <c r="V49" s="26" t="s">
        <v>399</v>
      </c>
      <c r="W49" s="26">
        <v>438</v>
      </c>
      <c r="X49" s="26" t="s">
        <v>400</v>
      </c>
    </row>
    <row r="50" spans="2:24" ht="43.2" x14ac:dyDescent="0.3">
      <c r="B50" s="19"/>
      <c r="F50" s="15" t="s">
        <v>124</v>
      </c>
      <c r="G50" s="15" t="s">
        <v>129</v>
      </c>
      <c r="H50" s="15" t="s">
        <v>126</v>
      </c>
      <c r="I50" s="15" t="s">
        <v>76</v>
      </c>
      <c r="P50" s="32" t="s">
        <v>235</v>
      </c>
      <c r="Q50" s="15" t="s">
        <v>263</v>
      </c>
      <c r="R50" s="31">
        <v>913</v>
      </c>
      <c r="S50" s="15" t="s">
        <v>163</v>
      </c>
      <c r="U50" s="26" t="s">
        <v>398</v>
      </c>
      <c r="V50" s="26" t="s">
        <v>399</v>
      </c>
      <c r="W50" s="26">
        <v>1701</v>
      </c>
      <c r="X50" s="26" t="s">
        <v>401</v>
      </c>
    </row>
    <row r="51" spans="2:24" ht="43.2" x14ac:dyDescent="0.3">
      <c r="F51" s="15" t="s">
        <v>124</v>
      </c>
      <c r="G51" s="15" t="s">
        <v>117</v>
      </c>
      <c r="H51" s="15" t="s">
        <v>130</v>
      </c>
      <c r="I51" s="15" t="s">
        <v>131</v>
      </c>
      <c r="P51" s="32" t="s">
        <v>235</v>
      </c>
      <c r="Q51" s="15" t="s">
        <v>263</v>
      </c>
      <c r="R51" s="31" t="s">
        <v>264</v>
      </c>
      <c r="S51" s="15" t="s">
        <v>163</v>
      </c>
      <c r="U51" s="26" t="s">
        <v>398</v>
      </c>
      <c r="V51" s="26" t="s">
        <v>402</v>
      </c>
      <c r="W51" s="26">
        <v>814</v>
      </c>
      <c r="X51" s="26" t="s">
        <v>403</v>
      </c>
    </row>
    <row r="52" spans="2:24" ht="43.2" x14ac:dyDescent="0.3">
      <c r="F52" s="15" t="s">
        <v>124</v>
      </c>
      <c r="G52" s="15" t="s">
        <v>117</v>
      </c>
      <c r="H52" s="15" t="s">
        <v>130</v>
      </c>
      <c r="I52" s="15" t="s">
        <v>132</v>
      </c>
      <c r="P52" s="32" t="s">
        <v>235</v>
      </c>
      <c r="Q52" s="15" t="s">
        <v>265</v>
      </c>
      <c r="R52" s="31" t="s">
        <v>266</v>
      </c>
      <c r="S52" s="15" t="s">
        <v>246</v>
      </c>
      <c r="U52" s="26" t="s">
        <v>398</v>
      </c>
      <c r="V52" s="26" t="s">
        <v>404</v>
      </c>
      <c r="W52" s="26">
        <v>33</v>
      </c>
      <c r="X52" s="26" t="s">
        <v>405</v>
      </c>
    </row>
    <row r="53" spans="2:24" ht="43.2" x14ac:dyDescent="0.3">
      <c r="F53" s="15" t="s">
        <v>124</v>
      </c>
      <c r="G53" s="15" t="s">
        <v>117</v>
      </c>
      <c r="H53" s="15" t="s">
        <v>133</v>
      </c>
      <c r="I53" s="15" t="s">
        <v>134</v>
      </c>
      <c r="P53" s="32" t="s">
        <v>267</v>
      </c>
      <c r="Q53" s="15" t="s">
        <v>117</v>
      </c>
      <c r="R53" s="31" t="s">
        <v>268</v>
      </c>
      <c r="S53" s="15" t="s">
        <v>271</v>
      </c>
      <c r="U53" s="26" t="s">
        <v>398</v>
      </c>
      <c r="V53" s="26" t="s">
        <v>406</v>
      </c>
      <c r="W53" s="26" t="s">
        <v>407</v>
      </c>
      <c r="X53" s="26" t="s">
        <v>400</v>
      </c>
    </row>
    <row r="54" spans="2:24" ht="28.8" x14ac:dyDescent="0.3">
      <c r="F54" s="15" t="s">
        <v>124</v>
      </c>
      <c r="G54" s="15" t="s">
        <v>135</v>
      </c>
      <c r="H54" s="15" t="s">
        <v>136</v>
      </c>
      <c r="I54" s="15" t="s">
        <v>134</v>
      </c>
      <c r="P54" s="32" t="s">
        <v>267</v>
      </c>
      <c r="Q54" s="15" t="s">
        <v>117</v>
      </c>
      <c r="R54" s="31" t="s">
        <v>269</v>
      </c>
      <c r="S54" s="15" t="s">
        <v>162</v>
      </c>
      <c r="U54" s="26" t="s">
        <v>398</v>
      </c>
      <c r="V54" s="26" t="s">
        <v>408</v>
      </c>
      <c r="W54" s="26">
        <v>40</v>
      </c>
      <c r="X54" s="26" t="s">
        <v>409</v>
      </c>
    </row>
    <row r="55" spans="2:24" ht="28.8" x14ac:dyDescent="0.3">
      <c r="F55" s="15" t="s">
        <v>137</v>
      </c>
      <c r="G55" s="15" t="s">
        <v>74</v>
      </c>
      <c r="H55" s="15" t="s">
        <v>138</v>
      </c>
      <c r="I55" s="15" t="s">
        <v>131</v>
      </c>
      <c r="P55" s="32" t="s">
        <v>267</v>
      </c>
      <c r="Q55" s="15" t="s">
        <v>117</v>
      </c>
      <c r="R55" s="31" t="s">
        <v>270</v>
      </c>
      <c r="S55" s="15" t="s">
        <v>162</v>
      </c>
      <c r="U55" s="26" t="s">
        <v>398</v>
      </c>
      <c r="V55" s="26" t="s">
        <v>410</v>
      </c>
      <c r="W55" s="26" t="s">
        <v>411</v>
      </c>
      <c r="X55" s="26" t="s">
        <v>412</v>
      </c>
    </row>
    <row r="56" spans="2:24" ht="43.2" x14ac:dyDescent="0.3">
      <c r="F56" s="15" t="s">
        <v>137</v>
      </c>
      <c r="G56" s="15" t="s">
        <v>74</v>
      </c>
      <c r="H56" s="15" t="s">
        <v>138</v>
      </c>
      <c r="I56" s="15" t="s">
        <v>132</v>
      </c>
      <c r="P56" s="32" t="s">
        <v>267</v>
      </c>
      <c r="Q56" s="15" t="s">
        <v>117</v>
      </c>
      <c r="R56" s="31" t="s">
        <v>273</v>
      </c>
      <c r="S56" s="15" t="s">
        <v>272</v>
      </c>
      <c r="U56" s="26" t="s">
        <v>398</v>
      </c>
      <c r="V56" s="26" t="s">
        <v>413</v>
      </c>
      <c r="W56" s="26" t="s">
        <v>414</v>
      </c>
      <c r="X56" s="26" t="s">
        <v>415</v>
      </c>
    </row>
    <row r="57" spans="2:24" ht="43.2" x14ac:dyDescent="0.3">
      <c r="F57" s="15" t="s">
        <v>137</v>
      </c>
      <c r="G57" s="15" t="s">
        <v>74</v>
      </c>
      <c r="H57" s="15" t="s">
        <v>138</v>
      </c>
      <c r="I57" s="15" t="s">
        <v>139</v>
      </c>
      <c r="P57" s="32" t="s">
        <v>267</v>
      </c>
      <c r="Q57" s="15" t="s">
        <v>122</v>
      </c>
      <c r="R57" s="31" t="s">
        <v>273</v>
      </c>
      <c r="S57" s="15" t="s">
        <v>272</v>
      </c>
      <c r="U57" s="26" t="s">
        <v>416</v>
      </c>
      <c r="V57" s="26" t="s">
        <v>417</v>
      </c>
      <c r="W57" s="26" t="s">
        <v>418</v>
      </c>
      <c r="X57" s="26" t="s">
        <v>173</v>
      </c>
    </row>
    <row r="58" spans="2:24" ht="43.2" x14ac:dyDescent="0.3">
      <c r="F58" s="15" t="s">
        <v>137</v>
      </c>
      <c r="G58" s="15" t="s">
        <v>74</v>
      </c>
      <c r="H58" s="15" t="s">
        <v>138</v>
      </c>
      <c r="I58" s="15" t="s">
        <v>140</v>
      </c>
      <c r="P58" s="32" t="s">
        <v>267</v>
      </c>
      <c r="Q58" s="15" t="s">
        <v>227</v>
      </c>
      <c r="R58" s="31" t="s">
        <v>273</v>
      </c>
      <c r="S58" s="15" t="s">
        <v>272</v>
      </c>
      <c r="U58" s="26" t="s">
        <v>419</v>
      </c>
      <c r="V58" s="26" t="s">
        <v>420</v>
      </c>
      <c r="W58" s="26" t="s">
        <v>421</v>
      </c>
      <c r="X58" s="26" t="s">
        <v>422</v>
      </c>
    </row>
    <row r="59" spans="2:24" ht="43.2" x14ac:dyDescent="0.3">
      <c r="F59" s="15" t="s">
        <v>137</v>
      </c>
      <c r="G59" s="15" t="s">
        <v>77</v>
      </c>
      <c r="H59" s="15" t="s">
        <v>141</v>
      </c>
      <c r="I59" s="15" t="s">
        <v>131</v>
      </c>
      <c r="P59" s="32" t="s">
        <v>267</v>
      </c>
      <c r="Q59" s="15" t="s">
        <v>117</v>
      </c>
      <c r="R59" s="31" t="s">
        <v>274</v>
      </c>
      <c r="S59" s="15" t="s">
        <v>275</v>
      </c>
      <c r="U59" s="26" t="s">
        <v>423</v>
      </c>
      <c r="V59" s="26" t="s">
        <v>43</v>
      </c>
      <c r="W59" s="26" t="s">
        <v>424</v>
      </c>
      <c r="X59" s="26" t="s">
        <v>50</v>
      </c>
    </row>
    <row r="60" spans="2:24" ht="43.2" x14ac:dyDescent="0.3">
      <c r="F60" s="15" t="s">
        <v>137</v>
      </c>
      <c r="G60" s="15" t="s">
        <v>77</v>
      </c>
      <c r="H60" s="15" t="s">
        <v>141</v>
      </c>
      <c r="I60" s="15" t="s">
        <v>132</v>
      </c>
      <c r="P60" s="32" t="s">
        <v>267</v>
      </c>
      <c r="Q60" s="15" t="s">
        <v>122</v>
      </c>
      <c r="R60" s="31" t="s">
        <v>274</v>
      </c>
      <c r="S60" s="15" t="s">
        <v>275</v>
      </c>
      <c r="U60" s="26" t="s">
        <v>423</v>
      </c>
      <c r="V60" s="26" t="s">
        <v>44</v>
      </c>
      <c r="W60" s="26" t="s">
        <v>424</v>
      </c>
      <c r="X60" s="26" t="s">
        <v>50</v>
      </c>
    </row>
    <row r="61" spans="2:24" ht="43.2" x14ac:dyDescent="0.3">
      <c r="F61" s="15" t="s">
        <v>137</v>
      </c>
      <c r="G61" s="15" t="s">
        <v>77</v>
      </c>
      <c r="H61" s="15" t="s">
        <v>141</v>
      </c>
      <c r="I61" s="15" t="s">
        <v>139</v>
      </c>
      <c r="P61" s="32" t="s">
        <v>267</v>
      </c>
      <c r="Q61" s="15" t="s">
        <v>227</v>
      </c>
      <c r="R61" s="31" t="s">
        <v>274</v>
      </c>
      <c r="S61" s="15" t="s">
        <v>275</v>
      </c>
      <c r="U61" s="26" t="s">
        <v>423</v>
      </c>
      <c r="V61" s="26" t="s">
        <v>425</v>
      </c>
      <c r="W61" s="26" t="s">
        <v>424</v>
      </c>
      <c r="X61" s="26" t="s">
        <v>50</v>
      </c>
    </row>
    <row r="62" spans="2:24" ht="57.6" x14ac:dyDescent="0.3">
      <c r="F62" s="26" t="s">
        <v>137</v>
      </c>
      <c r="G62" s="26" t="s">
        <v>77</v>
      </c>
      <c r="H62" s="26" t="s">
        <v>142</v>
      </c>
      <c r="I62" s="26" t="s">
        <v>131</v>
      </c>
      <c r="P62" s="32" t="s">
        <v>267</v>
      </c>
      <c r="Q62" s="15" t="s">
        <v>117</v>
      </c>
      <c r="R62" s="31" t="s">
        <v>276</v>
      </c>
      <c r="S62" s="15" t="s">
        <v>277</v>
      </c>
      <c r="U62" s="26" t="s">
        <v>423</v>
      </c>
      <c r="V62" s="26" t="s">
        <v>146</v>
      </c>
      <c r="W62" s="26" t="s">
        <v>424</v>
      </c>
      <c r="X62" s="26" t="s">
        <v>50</v>
      </c>
    </row>
    <row r="63" spans="2:24" ht="57.6" x14ac:dyDescent="0.3">
      <c r="F63" s="26" t="s">
        <v>137</v>
      </c>
      <c r="G63" s="26" t="s">
        <v>77</v>
      </c>
      <c r="H63" s="26" t="s">
        <v>142</v>
      </c>
      <c r="I63" s="26" t="s">
        <v>132</v>
      </c>
      <c r="P63" s="32" t="s">
        <v>267</v>
      </c>
      <c r="Q63" s="15" t="s">
        <v>122</v>
      </c>
      <c r="R63" s="31" t="s">
        <v>276</v>
      </c>
      <c r="S63" s="15" t="s">
        <v>277</v>
      </c>
      <c r="U63" s="26" t="s">
        <v>423</v>
      </c>
      <c r="V63" s="26" t="s">
        <v>44</v>
      </c>
      <c r="W63" s="26" t="s">
        <v>426</v>
      </c>
      <c r="X63" s="26" t="s">
        <v>50</v>
      </c>
    </row>
    <row r="64" spans="2:24" ht="57.6" x14ac:dyDescent="0.3">
      <c r="F64" s="26" t="s">
        <v>137</v>
      </c>
      <c r="G64" s="26" t="s">
        <v>77</v>
      </c>
      <c r="H64" s="26" t="s">
        <v>142</v>
      </c>
      <c r="I64" s="26" t="s">
        <v>139</v>
      </c>
      <c r="P64" s="32" t="s">
        <v>267</v>
      </c>
      <c r="Q64" s="26" t="s">
        <v>227</v>
      </c>
      <c r="R64" s="31" t="s">
        <v>276</v>
      </c>
      <c r="S64" s="15" t="s">
        <v>277</v>
      </c>
      <c r="U64" s="26" t="s">
        <v>21</v>
      </c>
      <c r="V64" s="26" t="s">
        <v>50</v>
      </c>
      <c r="W64" s="26" t="s">
        <v>50</v>
      </c>
      <c r="X64" s="26" t="s">
        <v>50</v>
      </c>
    </row>
    <row r="65" spans="6:19" ht="57.6" x14ac:dyDescent="0.3">
      <c r="F65" s="26" t="s">
        <v>137</v>
      </c>
      <c r="G65" s="26" t="s">
        <v>81</v>
      </c>
      <c r="H65" s="26" t="s">
        <v>143</v>
      </c>
      <c r="I65" s="26" t="s">
        <v>131</v>
      </c>
      <c r="P65" s="32" t="s">
        <v>267</v>
      </c>
      <c r="Q65" s="15" t="s">
        <v>117</v>
      </c>
      <c r="R65" s="31" t="s">
        <v>278</v>
      </c>
      <c r="S65" s="15" t="s">
        <v>275</v>
      </c>
    </row>
    <row r="66" spans="6:19" ht="57.6" x14ac:dyDescent="0.3">
      <c r="F66" s="26" t="s">
        <v>137</v>
      </c>
      <c r="G66" s="26" t="s">
        <v>81</v>
      </c>
      <c r="H66" s="26" t="s">
        <v>143</v>
      </c>
      <c r="I66" s="26" t="s">
        <v>132</v>
      </c>
      <c r="P66" s="32" t="s">
        <v>267</v>
      </c>
      <c r="Q66" s="15" t="s">
        <v>122</v>
      </c>
      <c r="R66" s="31" t="s">
        <v>278</v>
      </c>
      <c r="S66" s="15" t="s">
        <v>275</v>
      </c>
    </row>
    <row r="67" spans="6:19" ht="57.6" x14ac:dyDescent="0.3">
      <c r="F67" s="26" t="s">
        <v>137</v>
      </c>
      <c r="G67" s="26" t="s">
        <v>81</v>
      </c>
      <c r="H67" s="26" t="s">
        <v>143</v>
      </c>
      <c r="I67" s="26" t="s">
        <v>139</v>
      </c>
      <c r="P67" s="32" t="s">
        <v>267</v>
      </c>
      <c r="Q67" s="26" t="s">
        <v>227</v>
      </c>
      <c r="R67" s="31" t="s">
        <v>278</v>
      </c>
      <c r="S67" s="15" t="s">
        <v>275</v>
      </c>
    </row>
    <row r="68" spans="6:19" ht="28.8" x14ac:dyDescent="0.3">
      <c r="F68" s="26" t="s">
        <v>137</v>
      </c>
      <c r="G68" s="26" t="s">
        <v>81</v>
      </c>
      <c r="H68" s="26" t="s">
        <v>143</v>
      </c>
      <c r="I68" s="26" t="s">
        <v>140</v>
      </c>
      <c r="P68" s="32" t="s">
        <v>267</v>
      </c>
      <c r="Q68" s="15" t="s">
        <v>117</v>
      </c>
      <c r="R68" s="31" t="s">
        <v>280</v>
      </c>
      <c r="S68" s="15" t="s">
        <v>279</v>
      </c>
    </row>
    <row r="69" spans="6:19" ht="28.8" x14ac:dyDescent="0.3">
      <c r="F69" s="26" t="s">
        <v>144</v>
      </c>
      <c r="G69" s="26" t="s">
        <v>43</v>
      </c>
      <c r="H69" s="26" t="s">
        <v>145</v>
      </c>
      <c r="I69" s="26" t="s">
        <v>131</v>
      </c>
      <c r="P69" s="32" t="s">
        <v>267</v>
      </c>
      <c r="Q69" s="15" t="s">
        <v>122</v>
      </c>
      <c r="R69" s="31" t="s">
        <v>280</v>
      </c>
      <c r="S69" s="15" t="s">
        <v>279</v>
      </c>
    </row>
    <row r="70" spans="6:19" ht="28.8" x14ac:dyDescent="0.3">
      <c r="F70" s="26" t="s">
        <v>144</v>
      </c>
      <c r="G70" s="26" t="s">
        <v>43</v>
      </c>
      <c r="H70" s="26" t="s">
        <v>145</v>
      </c>
      <c r="I70" s="26" t="s">
        <v>132</v>
      </c>
      <c r="P70" s="32" t="s">
        <v>267</v>
      </c>
      <c r="Q70" s="26" t="s">
        <v>227</v>
      </c>
      <c r="R70" s="31" t="s">
        <v>280</v>
      </c>
      <c r="S70" s="15" t="s">
        <v>279</v>
      </c>
    </row>
    <row r="71" spans="6:19" ht="28.8" x14ac:dyDescent="0.3">
      <c r="F71" s="26" t="s">
        <v>144</v>
      </c>
      <c r="G71" s="26" t="s">
        <v>43</v>
      </c>
      <c r="H71" s="26" t="s">
        <v>145</v>
      </c>
      <c r="I71" s="26" t="s">
        <v>139</v>
      </c>
      <c r="P71" s="32" t="s">
        <v>267</v>
      </c>
      <c r="Q71" s="15" t="s">
        <v>117</v>
      </c>
      <c r="R71" s="31" t="s">
        <v>282</v>
      </c>
      <c r="S71" s="15" t="s">
        <v>279</v>
      </c>
    </row>
    <row r="72" spans="6:19" ht="28.8" x14ac:dyDescent="0.3">
      <c r="F72" s="26" t="s">
        <v>144</v>
      </c>
      <c r="G72" s="26" t="s">
        <v>43</v>
      </c>
      <c r="H72" s="26" t="s">
        <v>145</v>
      </c>
      <c r="I72" s="26" t="s">
        <v>140</v>
      </c>
      <c r="P72" s="32" t="s">
        <v>267</v>
      </c>
      <c r="Q72" s="15" t="s">
        <v>122</v>
      </c>
      <c r="R72" s="31" t="s">
        <v>282</v>
      </c>
      <c r="S72" s="15" t="s">
        <v>279</v>
      </c>
    </row>
    <row r="73" spans="6:19" ht="28.8" x14ac:dyDescent="0.3">
      <c r="F73" s="26" t="s">
        <v>144</v>
      </c>
      <c r="G73" s="26" t="s">
        <v>44</v>
      </c>
      <c r="H73" s="26" t="s">
        <v>145</v>
      </c>
      <c r="I73" s="26" t="s">
        <v>131</v>
      </c>
      <c r="P73" s="32" t="s">
        <v>267</v>
      </c>
      <c r="Q73" s="26" t="s">
        <v>227</v>
      </c>
      <c r="R73" s="31" t="s">
        <v>282</v>
      </c>
      <c r="S73" s="15" t="s">
        <v>279</v>
      </c>
    </row>
    <row r="74" spans="6:19" ht="28.8" x14ac:dyDescent="0.3">
      <c r="F74" s="26" t="s">
        <v>144</v>
      </c>
      <c r="G74" s="26" t="s">
        <v>44</v>
      </c>
      <c r="H74" s="26" t="s">
        <v>145</v>
      </c>
      <c r="I74" s="26" t="s">
        <v>132</v>
      </c>
      <c r="P74" s="32" t="s">
        <v>267</v>
      </c>
      <c r="Q74" s="15" t="s">
        <v>117</v>
      </c>
      <c r="R74" s="31" t="s">
        <v>283</v>
      </c>
      <c r="S74" s="15" t="s">
        <v>279</v>
      </c>
    </row>
    <row r="75" spans="6:19" ht="28.8" x14ac:dyDescent="0.3">
      <c r="F75" s="26" t="s">
        <v>144</v>
      </c>
      <c r="G75" s="26" t="s">
        <v>44</v>
      </c>
      <c r="H75" s="26" t="s">
        <v>145</v>
      </c>
      <c r="I75" s="26" t="s">
        <v>139</v>
      </c>
      <c r="P75" s="32" t="s">
        <v>267</v>
      </c>
      <c r="Q75" s="15" t="s">
        <v>122</v>
      </c>
      <c r="R75" s="31" t="s">
        <v>283</v>
      </c>
      <c r="S75" s="15" t="s">
        <v>279</v>
      </c>
    </row>
    <row r="76" spans="6:19" ht="28.8" x14ac:dyDescent="0.3">
      <c r="F76" s="26" t="s">
        <v>144</v>
      </c>
      <c r="G76" s="26" t="s">
        <v>44</v>
      </c>
      <c r="H76" s="26" t="s">
        <v>145</v>
      </c>
      <c r="I76" s="26" t="s">
        <v>140</v>
      </c>
      <c r="P76" s="32" t="s">
        <v>267</v>
      </c>
      <c r="Q76" s="26" t="s">
        <v>227</v>
      </c>
      <c r="R76" s="31" t="s">
        <v>283</v>
      </c>
      <c r="S76" s="15" t="s">
        <v>279</v>
      </c>
    </row>
    <row r="77" spans="6:19" ht="28.8" x14ac:dyDescent="0.3">
      <c r="F77" s="26" t="s">
        <v>144</v>
      </c>
      <c r="G77" s="26" t="s">
        <v>146</v>
      </c>
      <c r="H77" s="26" t="s">
        <v>145</v>
      </c>
      <c r="I77" s="26" t="s">
        <v>131</v>
      </c>
      <c r="P77" s="32" t="s">
        <v>267</v>
      </c>
      <c r="Q77" s="15" t="s">
        <v>117</v>
      </c>
      <c r="R77" s="31" t="s">
        <v>284</v>
      </c>
      <c r="S77" s="15" t="s">
        <v>279</v>
      </c>
    </row>
    <row r="78" spans="6:19" ht="28.8" x14ac:dyDescent="0.3">
      <c r="F78" s="26" t="s">
        <v>144</v>
      </c>
      <c r="G78" s="26" t="s">
        <v>146</v>
      </c>
      <c r="H78" s="26" t="s">
        <v>145</v>
      </c>
      <c r="I78" s="26" t="s">
        <v>132</v>
      </c>
      <c r="P78" s="32" t="s">
        <v>267</v>
      </c>
      <c r="Q78" s="15" t="s">
        <v>122</v>
      </c>
      <c r="R78" s="31" t="s">
        <v>284</v>
      </c>
      <c r="S78" s="15" t="s">
        <v>279</v>
      </c>
    </row>
    <row r="79" spans="6:19" ht="28.8" x14ac:dyDescent="0.3">
      <c r="F79" s="26" t="s">
        <v>144</v>
      </c>
      <c r="G79" s="26" t="s">
        <v>146</v>
      </c>
      <c r="H79" s="26" t="s">
        <v>145</v>
      </c>
      <c r="I79" s="26" t="s">
        <v>139</v>
      </c>
      <c r="P79" s="32" t="s">
        <v>267</v>
      </c>
      <c r="Q79" s="26" t="s">
        <v>227</v>
      </c>
      <c r="R79" s="31" t="s">
        <v>284</v>
      </c>
      <c r="S79" s="15" t="s">
        <v>279</v>
      </c>
    </row>
    <row r="80" spans="6:19" ht="28.8" x14ac:dyDescent="0.3">
      <c r="F80" s="26" t="s">
        <v>144</v>
      </c>
      <c r="G80" s="26" t="s">
        <v>146</v>
      </c>
      <c r="H80" s="26" t="s">
        <v>145</v>
      </c>
      <c r="I80" s="26" t="s">
        <v>140</v>
      </c>
      <c r="P80" s="32" t="s">
        <v>267</v>
      </c>
      <c r="Q80" s="15" t="s">
        <v>117</v>
      </c>
      <c r="R80" s="31" t="s">
        <v>285</v>
      </c>
      <c r="S80" s="15" t="s">
        <v>279</v>
      </c>
    </row>
    <row r="81" spans="6:19" ht="28.8" x14ac:dyDescent="0.3">
      <c r="F81" s="26" t="s">
        <v>147</v>
      </c>
      <c r="G81" s="26" t="s">
        <v>148</v>
      </c>
      <c r="H81" s="26" t="s">
        <v>50</v>
      </c>
      <c r="I81" s="26" t="s">
        <v>149</v>
      </c>
      <c r="P81" s="32" t="s">
        <v>267</v>
      </c>
      <c r="Q81" s="15" t="s">
        <v>122</v>
      </c>
      <c r="R81" s="31" t="s">
        <v>285</v>
      </c>
      <c r="S81" s="15" t="s">
        <v>279</v>
      </c>
    </row>
    <row r="82" spans="6:19" ht="28.8" x14ac:dyDescent="0.3">
      <c r="F82" s="26" t="s">
        <v>147</v>
      </c>
      <c r="G82" s="26" t="s">
        <v>148</v>
      </c>
      <c r="H82" s="26" t="s">
        <v>50</v>
      </c>
      <c r="I82" s="26" t="s">
        <v>150</v>
      </c>
      <c r="P82" s="32" t="s">
        <v>267</v>
      </c>
      <c r="Q82" s="26" t="s">
        <v>227</v>
      </c>
      <c r="R82" s="31" t="s">
        <v>285</v>
      </c>
      <c r="S82" s="15" t="s">
        <v>279</v>
      </c>
    </row>
    <row r="83" spans="6:19" ht="28.8" x14ac:dyDescent="0.3">
      <c r="F83" s="26" t="s">
        <v>21</v>
      </c>
      <c r="G83" s="26" t="s">
        <v>50</v>
      </c>
      <c r="H83" s="26" t="s">
        <v>50</v>
      </c>
      <c r="I83" s="26" t="s">
        <v>50</v>
      </c>
      <c r="P83" s="32" t="s">
        <v>267</v>
      </c>
      <c r="Q83" s="15" t="s">
        <v>117</v>
      </c>
      <c r="R83" s="31" t="s">
        <v>286</v>
      </c>
      <c r="S83" s="15" t="s">
        <v>93</v>
      </c>
    </row>
    <row r="84" spans="6:19" ht="28.8" x14ac:dyDescent="0.3">
      <c r="P84" s="32" t="s">
        <v>267</v>
      </c>
      <c r="Q84" s="15" t="s">
        <v>122</v>
      </c>
      <c r="R84" s="31" t="s">
        <v>286</v>
      </c>
      <c r="S84" s="15" t="s">
        <v>93</v>
      </c>
    </row>
    <row r="85" spans="6:19" ht="28.8" x14ac:dyDescent="0.3">
      <c r="P85" s="32" t="s">
        <v>267</v>
      </c>
      <c r="Q85" s="26" t="s">
        <v>227</v>
      </c>
      <c r="R85" s="31" t="s">
        <v>286</v>
      </c>
      <c r="S85" s="15" t="s">
        <v>93</v>
      </c>
    </row>
    <row r="86" spans="6:19" ht="28.8" x14ac:dyDescent="0.3">
      <c r="P86" s="32" t="s">
        <v>267</v>
      </c>
      <c r="Q86" s="15" t="s">
        <v>117</v>
      </c>
      <c r="R86" s="31" t="s">
        <v>287</v>
      </c>
      <c r="S86" s="15" t="s">
        <v>168</v>
      </c>
    </row>
    <row r="87" spans="6:19" ht="28.8" x14ac:dyDescent="0.3">
      <c r="P87" s="32" t="s">
        <v>267</v>
      </c>
      <c r="Q87" s="15" t="s">
        <v>122</v>
      </c>
      <c r="R87" s="31" t="s">
        <v>287</v>
      </c>
      <c r="S87" s="15" t="s">
        <v>168</v>
      </c>
    </row>
    <row r="88" spans="6:19" ht="28.8" x14ac:dyDescent="0.3">
      <c r="P88" s="32" t="s">
        <v>267</v>
      </c>
      <c r="Q88" s="26" t="s">
        <v>227</v>
      </c>
      <c r="R88" s="31" t="s">
        <v>287</v>
      </c>
      <c r="S88" s="15" t="s">
        <v>168</v>
      </c>
    </row>
    <row r="89" spans="6:19" ht="28.8" x14ac:dyDescent="0.3">
      <c r="P89" s="32" t="s">
        <v>267</v>
      </c>
      <c r="Q89" s="15" t="s">
        <v>117</v>
      </c>
      <c r="R89" s="31" t="s">
        <v>288</v>
      </c>
      <c r="S89" s="15" t="s">
        <v>230</v>
      </c>
    </row>
    <row r="90" spans="6:19" ht="28.8" x14ac:dyDescent="0.3">
      <c r="P90" s="32" t="s">
        <v>267</v>
      </c>
      <c r="Q90" s="15" t="s">
        <v>122</v>
      </c>
      <c r="R90" s="31" t="s">
        <v>288</v>
      </c>
      <c r="S90" s="15" t="s">
        <v>230</v>
      </c>
    </row>
    <row r="91" spans="6:19" ht="43.2" x14ac:dyDescent="0.3">
      <c r="P91" s="32" t="s">
        <v>267</v>
      </c>
      <c r="Q91" s="26" t="s">
        <v>227</v>
      </c>
      <c r="R91" s="31" t="s">
        <v>290</v>
      </c>
      <c r="S91" s="15" t="s">
        <v>230</v>
      </c>
    </row>
    <row r="92" spans="6:19" ht="43.2" x14ac:dyDescent="0.3">
      <c r="P92" s="32" t="s">
        <v>267</v>
      </c>
      <c r="Q92" s="15" t="s">
        <v>117</v>
      </c>
      <c r="R92" s="31" t="s">
        <v>289</v>
      </c>
      <c r="S92" s="15" t="s">
        <v>230</v>
      </c>
    </row>
    <row r="93" spans="6:19" ht="43.2" x14ac:dyDescent="0.3">
      <c r="P93" s="32" t="s">
        <v>267</v>
      </c>
      <c r="Q93" s="15" t="s">
        <v>122</v>
      </c>
      <c r="R93" s="31" t="s">
        <v>289</v>
      </c>
      <c r="S93" s="15" t="s">
        <v>230</v>
      </c>
    </row>
    <row r="94" spans="6:19" ht="43.2" x14ac:dyDescent="0.3">
      <c r="P94" s="32" t="s">
        <v>267</v>
      </c>
      <c r="Q94" s="26" t="s">
        <v>227</v>
      </c>
      <c r="R94" s="31" t="s">
        <v>289</v>
      </c>
      <c r="S94" s="15" t="s">
        <v>230</v>
      </c>
    </row>
    <row r="95" spans="6:19" ht="28.8" x14ac:dyDescent="0.3">
      <c r="P95" s="32" t="s">
        <v>267</v>
      </c>
      <c r="Q95" s="15" t="s">
        <v>117</v>
      </c>
      <c r="R95" s="31" t="s">
        <v>291</v>
      </c>
      <c r="S95" s="15" t="s">
        <v>230</v>
      </c>
    </row>
    <row r="96" spans="6:19" ht="28.8" x14ac:dyDescent="0.3">
      <c r="P96" s="32" t="s">
        <v>267</v>
      </c>
      <c r="Q96" s="15" t="s">
        <v>122</v>
      </c>
      <c r="R96" s="31" t="s">
        <v>291</v>
      </c>
      <c r="S96" s="15" t="s">
        <v>230</v>
      </c>
    </row>
    <row r="97" spans="16:19" ht="28.8" x14ac:dyDescent="0.3">
      <c r="P97" s="32" t="s">
        <v>267</v>
      </c>
      <c r="Q97" s="26" t="s">
        <v>227</v>
      </c>
      <c r="R97" s="31" t="s">
        <v>291</v>
      </c>
      <c r="S97" s="15" t="s">
        <v>230</v>
      </c>
    </row>
    <row r="98" spans="16:19" ht="28.8" x14ac:dyDescent="0.3">
      <c r="P98" s="32" t="s">
        <v>267</v>
      </c>
      <c r="Q98" s="15" t="s">
        <v>117</v>
      </c>
      <c r="R98" s="31" t="s">
        <v>292</v>
      </c>
      <c r="S98" s="15" t="s">
        <v>230</v>
      </c>
    </row>
    <row r="99" spans="16:19" ht="28.8" x14ac:dyDescent="0.3">
      <c r="P99" s="32" t="s">
        <v>267</v>
      </c>
      <c r="Q99" s="15" t="s">
        <v>122</v>
      </c>
      <c r="R99" s="31" t="s">
        <v>292</v>
      </c>
      <c r="S99" s="15" t="s">
        <v>230</v>
      </c>
    </row>
    <row r="100" spans="16:19" ht="28.8" x14ac:dyDescent="0.3">
      <c r="P100" s="32" t="s">
        <v>267</v>
      </c>
      <c r="Q100" s="26" t="s">
        <v>227</v>
      </c>
      <c r="R100" s="31" t="s">
        <v>292</v>
      </c>
      <c r="S100" s="15" t="s">
        <v>230</v>
      </c>
    </row>
    <row r="101" spans="16:19" ht="28.8" x14ac:dyDescent="0.3">
      <c r="P101" s="32" t="s">
        <v>267</v>
      </c>
      <c r="Q101" s="15" t="s">
        <v>117</v>
      </c>
      <c r="R101" s="31" t="s">
        <v>281</v>
      </c>
      <c r="S101" s="15" t="s">
        <v>230</v>
      </c>
    </row>
    <row r="102" spans="16:19" ht="28.8" x14ac:dyDescent="0.3">
      <c r="P102" s="32" t="s">
        <v>267</v>
      </c>
      <c r="Q102" s="15" t="s">
        <v>122</v>
      </c>
      <c r="R102" s="31" t="s">
        <v>281</v>
      </c>
      <c r="S102" s="15" t="s">
        <v>230</v>
      </c>
    </row>
    <row r="103" spans="16:19" ht="28.8" x14ac:dyDescent="0.3">
      <c r="P103" s="32" t="s">
        <v>267</v>
      </c>
      <c r="Q103" s="26" t="s">
        <v>227</v>
      </c>
      <c r="R103" s="31" t="s">
        <v>281</v>
      </c>
      <c r="S103" s="15" t="s">
        <v>230</v>
      </c>
    </row>
    <row r="104" spans="16:19" ht="28.8" x14ac:dyDescent="0.3">
      <c r="P104" s="32" t="s">
        <v>267</v>
      </c>
      <c r="Q104" s="15" t="s">
        <v>117</v>
      </c>
      <c r="R104" s="31" t="s">
        <v>293</v>
      </c>
      <c r="S104" s="15" t="s">
        <v>230</v>
      </c>
    </row>
    <row r="105" spans="16:19" ht="28.8" x14ac:dyDescent="0.3">
      <c r="P105" s="32" t="s">
        <v>267</v>
      </c>
      <c r="Q105" s="15" t="s">
        <v>122</v>
      </c>
      <c r="R105" s="31" t="s">
        <v>293</v>
      </c>
      <c r="S105" s="15" t="s">
        <v>230</v>
      </c>
    </row>
    <row r="106" spans="16:19" ht="28.8" x14ac:dyDescent="0.3">
      <c r="P106" s="32" t="s">
        <v>267</v>
      </c>
      <c r="Q106" s="26" t="s">
        <v>227</v>
      </c>
      <c r="R106" s="31" t="s">
        <v>293</v>
      </c>
      <c r="S106" s="15" t="s">
        <v>230</v>
      </c>
    </row>
    <row r="107" spans="16:19" ht="28.8" x14ac:dyDescent="0.3">
      <c r="P107" s="32" t="s">
        <v>267</v>
      </c>
      <c r="Q107" s="15" t="s">
        <v>117</v>
      </c>
      <c r="R107" s="31" t="s">
        <v>294</v>
      </c>
      <c r="S107" s="15" t="s">
        <v>230</v>
      </c>
    </row>
    <row r="108" spans="16:19" ht="28.8" x14ac:dyDescent="0.3">
      <c r="P108" s="32" t="s">
        <v>267</v>
      </c>
      <c r="Q108" s="15" t="s">
        <v>122</v>
      </c>
      <c r="R108" s="31" t="s">
        <v>294</v>
      </c>
      <c r="S108" s="15" t="s">
        <v>230</v>
      </c>
    </row>
    <row r="109" spans="16:19" ht="28.8" x14ac:dyDescent="0.3">
      <c r="P109" s="32" t="s">
        <v>267</v>
      </c>
      <c r="Q109" s="26" t="s">
        <v>227</v>
      </c>
      <c r="R109" s="31" t="s">
        <v>294</v>
      </c>
      <c r="S109" s="15" t="s">
        <v>230</v>
      </c>
    </row>
    <row r="110" spans="16:19" ht="28.8" x14ac:dyDescent="0.3">
      <c r="P110" s="32" t="s">
        <v>267</v>
      </c>
      <c r="Q110" s="15" t="s">
        <v>117</v>
      </c>
      <c r="R110" s="31" t="s">
        <v>295</v>
      </c>
      <c r="S110" s="15" t="s">
        <v>230</v>
      </c>
    </row>
    <row r="111" spans="16:19" ht="28.8" x14ac:dyDescent="0.3">
      <c r="P111" s="32" t="s">
        <v>267</v>
      </c>
      <c r="Q111" s="15" t="s">
        <v>122</v>
      </c>
      <c r="R111" s="31" t="s">
        <v>295</v>
      </c>
      <c r="S111" s="15" t="s">
        <v>230</v>
      </c>
    </row>
    <row r="112" spans="16:19" ht="28.8" x14ac:dyDescent="0.3">
      <c r="P112" s="32" t="s">
        <v>267</v>
      </c>
      <c r="Q112" s="26" t="s">
        <v>227</v>
      </c>
      <c r="R112" s="31" t="s">
        <v>295</v>
      </c>
      <c r="S112" s="15" t="s">
        <v>230</v>
      </c>
    </row>
    <row r="113" spans="16:19" ht="28.8" x14ac:dyDescent="0.3">
      <c r="P113" s="32" t="s">
        <v>267</v>
      </c>
      <c r="Q113" s="15" t="s">
        <v>117</v>
      </c>
      <c r="R113" s="31" t="s">
        <v>296</v>
      </c>
      <c r="S113" s="15" t="s">
        <v>230</v>
      </c>
    </row>
    <row r="114" spans="16:19" ht="28.8" x14ac:dyDescent="0.3">
      <c r="P114" s="32" t="s">
        <v>267</v>
      </c>
      <c r="Q114" s="15" t="s">
        <v>122</v>
      </c>
      <c r="R114" s="31" t="s">
        <v>296</v>
      </c>
      <c r="S114" s="15" t="s">
        <v>230</v>
      </c>
    </row>
    <row r="115" spans="16:19" ht="28.8" x14ac:dyDescent="0.3">
      <c r="P115" s="32" t="s">
        <v>267</v>
      </c>
      <c r="Q115" s="26" t="s">
        <v>227</v>
      </c>
      <c r="R115" s="31" t="s">
        <v>296</v>
      </c>
      <c r="S115" s="15" t="s">
        <v>230</v>
      </c>
    </row>
    <row r="116" spans="16:19" ht="28.8" x14ac:dyDescent="0.3">
      <c r="P116" s="32" t="s">
        <v>267</v>
      </c>
      <c r="Q116" s="15" t="s">
        <v>122</v>
      </c>
      <c r="R116" s="31" t="s">
        <v>297</v>
      </c>
      <c r="S116" s="15" t="s">
        <v>220</v>
      </c>
    </row>
    <row r="117" spans="16:19" ht="28.8" x14ac:dyDescent="0.3">
      <c r="P117" s="32" t="s">
        <v>267</v>
      </c>
      <c r="Q117" s="15" t="s">
        <v>122</v>
      </c>
      <c r="R117" s="31" t="s">
        <v>298</v>
      </c>
      <c r="S117" s="15" t="s">
        <v>220</v>
      </c>
    </row>
    <row r="118" spans="16:19" ht="28.8" x14ac:dyDescent="0.3">
      <c r="P118" s="32" t="s">
        <v>267</v>
      </c>
      <c r="Q118" s="15" t="s">
        <v>122</v>
      </c>
      <c r="R118" s="31" t="s">
        <v>299</v>
      </c>
      <c r="S118" s="15" t="s">
        <v>220</v>
      </c>
    </row>
    <row r="119" spans="16:19" ht="28.8" x14ac:dyDescent="0.3">
      <c r="P119" s="32" t="s">
        <v>267</v>
      </c>
      <c r="Q119" s="15" t="s">
        <v>300</v>
      </c>
      <c r="R119" s="31" t="s">
        <v>302</v>
      </c>
      <c r="S119" s="15" t="s">
        <v>162</v>
      </c>
    </row>
    <row r="120" spans="16:19" ht="28.8" x14ac:dyDescent="0.3">
      <c r="P120" s="32" t="s">
        <v>267</v>
      </c>
      <c r="Q120" s="15" t="s">
        <v>301</v>
      </c>
      <c r="R120" s="31" t="s">
        <v>302</v>
      </c>
      <c r="S120" s="15" t="s">
        <v>162</v>
      </c>
    </row>
    <row r="121" spans="16:19" ht="28.8" x14ac:dyDescent="0.3">
      <c r="P121" s="32" t="s">
        <v>267</v>
      </c>
      <c r="Q121" s="15" t="s">
        <v>303</v>
      </c>
      <c r="R121" s="31" t="s">
        <v>302</v>
      </c>
      <c r="S121" s="15" t="s">
        <v>163</v>
      </c>
    </row>
    <row r="122" spans="16:19" ht="28.8" x14ac:dyDescent="0.3">
      <c r="P122" s="32" t="s">
        <v>267</v>
      </c>
      <c r="Q122" s="15" t="s">
        <v>304</v>
      </c>
      <c r="R122" s="31" t="s">
        <v>305</v>
      </c>
      <c r="S122" s="15" t="s">
        <v>163</v>
      </c>
    </row>
    <row r="123" spans="16:19" ht="28.8" x14ac:dyDescent="0.3">
      <c r="P123" s="32" t="s">
        <v>267</v>
      </c>
      <c r="Q123" s="15" t="s">
        <v>306</v>
      </c>
      <c r="R123" s="31" t="s">
        <v>307</v>
      </c>
      <c r="S123" s="15" t="s">
        <v>308</v>
      </c>
    </row>
    <row r="124" spans="16:19" ht="28.8" x14ac:dyDescent="0.3">
      <c r="P124" s="32" t="s">
        <v>267</v>
      </c>
      <c r="Q124" s="26" t="s">
        <v>309</v>
      </c>
      <c r="R124" s="31" t="s">
        <v>307</v>
      </c>
      <c r="S124" s="26" t="s">
        <v>163</v>
      </c>
    </row>
    <row r="125" spans="16:19" ht="28.8" x14ac:dyDescent="0.3">
      <c r="P125" s="32" t="s">
        <v>267</v>
      </c>
      <c r="Q125" s="26" t="s">
        <v>310</v>
      </c>
      <c r="R125" s="33" t="s">
        <v>311</v>
      </c>
      <c r="S125" s="26" t="s">
        <v>162</v>
      </c>
    </row>
    <row r="126" spans="16:19" x14ac:dyDescent="0.3">
      <c r="P126" s="32" t="s">
        <v>312</v>
      </c>
      <c r="Q126" s="26" t="s">
        <v>77</v>
      </c>
      <c r="R126" s="33" t="s">
        <v>314</v>
      </c>
      <c r="S126" s="26" t="s">
        <v>163</v>
      </c>
    </row>
    <row r="127" spans="16:19" x14ac:dyDescent="0.3">
      <c r="P127" s="32" t="s">
        <v>312</v>
      </c>
      <c r="Q127" s="15" t="s">
        <v>77</v>
      </c>
      <c r="R127" s="31" t="s">
        <v>315</v>
      </c>
      <c r="S127" s="15" t="s">
        <v>316</v>
      </c>
    </row>
    <row r="128" spans="16:19" x14ac:dyDescent="0.3">
      <c r="P128" s="32" t="s">
        <v>312</v>
      </c>
      <c r="Q128" s="15" t="s">
        <v>313</v>
      </c>
      <c r="R128" s="31">
        <v>412</v>
      </c>
      <c r="S128" s="15" t="s">
        <v>317</v>
      </c>
    </row>
    <row r="129" spans="16:19" x14ac:dyDescent="0.3">
      <c r="P129" s="32" t="s">
        <v>312</v>
      </c>
      <c r="Q129" s="15" t="s">
        <v>313</v>
      </c>
      <c r="R129" s="31">
        <v>415</v>
      </c>
      <c r="S129" s="15" t="s">
        <v>50</v>
      </c>
    </row>
    <row r="130" spans="16:19" x14ac:dyDescent="0.3">
      <c r="P130" s="32" t="s">
        <v>312</v>
      </c>
      <c r="Q130" s="15" t="s">
        <v>313</v>
      </c>
      <c r="R130" s="31">
        <v>422</v>
      </c>
      <c r="S130" s="15" t="s">
        <v>162</v>
      </c>
    </row>
    <row r="131" spans="16:19" x14ac:dyDescent="0.3">
      <c r="P131" s="32" t="s">
        <v>312</v>
      </c>
      <c r="Q131" s="15" t="s">
        <v>313</v>
      </c>
      <c r="R131" s="31">
        <v>432</v>
      </c>
      <c r="S131" s="15" t="s">
        <v>163</v>
      </c>
    </row>
    <row r="132" spans="16:19" x14ac:dyDescent="0.3">
      <c r="P132" s="32" t="s">
        <v>312</v>
      </c>
      <c r="Q132" s="15" t="s">
        <v>92</v>
      </c>
      <c r="R132" s="31" t="s">
        <v>318</v>
      </c>
      <c r="S132" s="15" t="s">
        <v>163</v>
      </c>
    </row>
    <row r="133" spans="16:19" x14ac:dyDescent="0.3">
      <c r="P133" s="32" t="s">
        <v>312</v>
      </c>
      <c r="Q133" s="15" t="s">
        <v>92</v>
      </c>
      <c r="R133" s="31" t="s">
        <v>319</v>
      </c>
      <c r="S133" s="15" t="s">
        <v>163</v>
      </c>
    </row>
    <row r="134" spans="16:19" x14ac:dyDescent="0.3">
      <c r="P134" s="32" t="s">
        <v>312</v>
      </c>
      <c r="Q134" s="15" t="s">
        <v>94</v>
      </c>
      <c r="R134" s="31" t="s">
        <v>320</v>
      </c>
      <c r="S134" s="15" t="s">
        <v>317</v>
      </c>
    </row>
    <row r="135" spans="16:19" x14ac:dyDescent="0.3">
      <c r="P135" s="32" t="s">
        <v>312</v>
      </c>
      <c r="Q135" s="15" t="s">
        <v>94</v>
      </c>
      <c r="R135" s="31" t="s">
        <v>321</v>
      </c>
      <c r="S135" s="15" t="s">
        <v>50</v>
      </c>
    </row>
    <row r="136" spans="16:19" x14ac:dyDescent="0.3">
      <c r="P136" s="32" t="s">
        <v>312</v>
      </c>
      <c r="Q136" s="15" t="s">
        <v>94</v>
      </c>
      <c r="R136" s="31" t="s">
        <v>322</v>
      </c>
      <c r="S136" s="15" t="s">
        <v>316</v>
      </c>
    </row>
    <row r="137" spans="16:19" x14ac:dyDescent="0.3">
      <c r="P137" s="32" t="s">
        <v>312</v>
      </c>
      <c r="Q137" s="15" t="s">
        <v>263</v>
      </c>
      <c r="R137" s="31" t="s">
        <v>323</v>
      </c>
      <c r="S137" s="15" t="s">
        <v>316</v>
      </c>
    </row>
    <row r="138" spans="16:19" x14ac:dyDescent="0.3">
      <c r="P138" s="32" t="s">
        <v>312</v>
      </c>
      <c r="Q138" s="15" t="s">
        <v>263</v>
      </c>
      <c r="R138" s="31" t="s">
        <v>325</v>
      </c>
      <c r="S138" s="15" t="s">
        <v>326</v>
      </c>
    </row>
    <row r="139" spans="16:19" x14ac:dyDescent="0.3">
      <c r="P139" s="32" t="s">
        <v>312</v>
      </c>
      <c r="Q139" s="15" t="s">
        <v>263</v>
      </c>
      <c r="R139" s="31" t="s">
        <v>324</v>
      </c>
      <c r="S139" s="15" t="s">
        <v>327</v>
      </c>
    </row>
    <row r="140" spans="16:19" x14ac:dyDescent="0.3">
      <c r="P140" s="32" t="s">
        <v>328</v>
      </c>
      <c r="Q140" s="26" t="s">
        <v>94</v>
      </c>
      <c r="R140" s="33" t="s">
        <v>329</v>
      </c>
      <c r="S140" s="26" t="s">
        <v>163</v>
      </c>
    </row>
    <row r="141" spans="16:19" x14ac:dyDescent="0.3">
      <c r="P141" s="32" t="s">
        <v>328</v>
      </c>
      <c r="Q141" s="26" t="s">
        <v>92</v>
      </c>
      <c r="R141" s="33">
        <v>8808</v>
      </c>
      <c r="S141" s="26" t="s">
        <v>330</v>
      </c>
    </row>
    <row r="142" spans="16:19" x14ac:dyDescent="0.3">
      <c r="P142" s="32" t="s">
        <v>328</v>
      </c>
      <c r="Q142" s="26" t="s">
        <v>263</v>
      </c>
      <c r="R142" s="33">
        <v>611</v>
      </c>
      <c r="S142" s="26" t="s">
        <v>331</v>
      </c>
    </row>
    <row r="143" spans="16:19" x14ac:dyDescent="0.3">
      <c r="P143" s="32" t="s">
        <v>328</v>
      </c>
      <c r="Q143" s="26" t="s">
        <v>263</v>
      </c>
      <c r="R143" s="33">
        <v>612</v>
      </c>
      <c r="S143" s="26" t="s">
        <v>332</v>
      </c>
    </row>
    <row r="144" spans="16:19" x14ac:dyDescent="0.3">
      <c r="P144" s="32" t="s">
        <v>21</v>
      </c>
      <c r="Q144" s="26" t="s">
        <v>50</v>
      </c>
      <c r="R144" s="33" t="s">
        <v>50</v>
      </c>
      <c r="S144" s="26" t="s">
        <v>50</v>
      </c>
    </row>
  </sheetData>
  <phoneticPr fontId="6" type="noConversion"/>
  <hyperlinks>
    <hyperlink ref="C3" r:id="rId1" tooltip="Share link" xr:uid="{23622958-4ECC-44D1-956E-74DB892596E7}"/>
  </hyperlinks>
  <pageMargins left="0.7" right="0.7" top="0.75" bottom="0.75" header="0.3" footer="0.3"/>
  <tableParts count="9">
    <tablePart r:id="rId2"/>
    <tablePart r:id="rId3"/>
    <tablePart r:id="rId4"/>
    <tablePart r:id="rId5"/>
    <tablePart r:id="rId6"/>
    <tablePart r:id="rId7"/>
    <tablePart r:id="rId8"/>
    <tablePart r:id="rId9"/>
    <tablePart r:id="rId10"/>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030B8-717B-4C5D-ABA6-B0404F005B59}">
  <dimension ref="A1:H82"/>
  <sheetViews>
    <sheetView workbookViewId="0">
      <selection activeCell="B82" sqref="B82"/>
    </sheetView>
  </sheetViews>
  <sheetFormatPr defaultRowHeight="14.4" x14ac:dyDescent="0.3"/>
  <cols>
    <col min="1" max="1" width="22.109375" customWidth="1"/>
    <col min="2" max="2" width="31" customWidth="1"/>
  </cols>
  <sheetData>
    <row r="1" spans="1:8" ht="85.5" customHeight="1" x14ac:dyDescent="0.3">
      <c r="A1" s="14" t="s">
        <v>212</v>
      </c>
    </row>
    <row r="2" spans="1:8" ht="104.25" customHeight="1" x14ac:dyDescent="0.3"/>
    <row r="3" spans="1:8" x14ac:dyDescent="0.3">
      <c r="B3" s="16" t="str">
        <f>'Command Sheet'!F3</f>
        <v>Options1</v>
      </c>
    </row>
    <row r="4" spans="1:8" ht="57.6" x14ac:dyDescent="0.3">
      <c r="A4" s="14" t="s">
        <v>151</v>
      </c>
      <c r="B4" s="14" t="str" cm="1">
        <f t="array" ref="B4:H4">_xlfn.TOROW(_xlfn.VSTACK(_xlfn._xlws.SORT(_xlfn.UNIQUE(_xlfn._xlws.FILTER(Options1[Manufacturer],'Water Appurtenance Info'!C15= Options1[Subcategory],"")),1,1),"Other"))</f>
        <v>Cerro</v>
      </c>
      <c r="C4" t="str">
        <v>Great Lakes</v>
      </c>
      <c r="D4" t="str">
        <v>Halstead</v>
      </c>
      <c r="E4" t="str">
        <v>IPEX</v>
      </c>
      <c r="F4" t="str">
        <v>Rehau</v>
      </c>
      <c r="G4" t="str">
        <v>Wolverine</v>
      </c>
      <c r="H4" t="str">
        <v>Other</v>
      </c>
    </row>
    <row r="5" spans="1:8" ht="28.8" x14ac:dyDescent="0.3">
      <c r="A5" s="14" t="s">
        <v>152</v>
      </c>
      <c r="B5" s="14" t="str" cm="1">
        <f t="array" ref="B5:F5">_xlfn.TOROW(_xlfn.VSTACK(_xlfn._xlws.SORT(_xlfn.UNIQUE(_xlfn._xlws.FILTER(Options1[Model],'Water Appurtenance Info'!C15=Options1[Subcategory],"")),1,1),"Other"))</f>
        <v>Blue 904</v>
      </c>
      <c r="C5" t="str">
        <v>Municipex</v>
      </c>
      <c r="D5" t="str">
        <v>Q-Line PE-AL-PE</v>
      </c>
      <c r="E5" t="str">
        <v>Type K</v>
      </c>
      <c r="F5" t="str">
        <v>Other</v>
      </c>
    </row>
    <row r="6" spans="1:8" ht="43.2" x14ac:dyDescent="0.3">
      <c r="A6" s="14" t="s">
        <v>153</v>
      </c>
      <c r="B6" t="str" cm="1">
        <f t="array" ref="B6:E6">_xlfn.TOROW(_xlfn.VSTACK(_xlfn._xlws.SORT(_xlfn.UNIQUE(_xlfn._xlws.FILTER(Options1[Model],'Water Appurtenance Info'!D15= Options1[Manufacturer],"")),1,1),"Other"))</f>
        <v>Blue 904</v>
      </c>
      <c r="C6" t="str">
        <v>Blue Brute</v>
      </c>
      <c r="D6" t="str">
        <v>Q-Line PE-AL-PE</v>
      </c>
      <c r="E6" t="str">
        <v>Other</v>
      </c>
    </row>
    <row r="7" spans="1:8" ht="57.6" x14ac:dyDescent="0.3">
      <c r="A7" s="14" t="s">
        <v>154</v>
      </c>
      <c r="B7" t="str" cm="1">
        <f t="array" ref="B7:D7">_xlfn.UNIQUE(_xlfn._xlws.FILTER(_xlfn.ANCHORARRAY(B6), COUNTIF(_xlfn.ANCHORARRAY(B5),_xlfn.ANCHORARRAY( B6))))</f>
        <v>Blue 904</v>
      </c>
      <c r="C7" t="str">
        <v>Q-Line PE-AL-PE</v>
      </c>
      <c r="D7" t="str">
        <v>Other</v>
      </c>
    </row>
    <row r="8" spans="1:8" ht="28.8" x14ac:dyDescent="0.3">
      <c r="A8" s="14" t="s">
        <v>335</v>
      </c>
      <c r="B8" t="str" cm="1">
        <f t="array" ref="B8:F8">_xlfn.TOROW(_xlfn.VSTACK(_xlfn._xlws.SORT(_xlfn.UNIQUE(_xlfn._xlws.FILTER(Options1[Size],'Water Appurtenance Info'!D15= Options1[Manufacturer],"")),1,1),"Other"))</f>
        <v xml:space="preserve">100 mm </v>
      </c>
      <c r="C8" t="str">
        <v xml:space="preserve">20 mm </v>
      </c>
      <c r="D8" t="str">
        <v xml:space="preserve">25 mm </v>
      </c>
      <c r="E8" t="str">
        <v xml:space="preserve">25 to 50 mm </v>
      </c>
      <c r="F8" t="str">
        <v>Other</v>
      </c>
    </row>
    <row r="9" spans="1:8" ht="28.8" x14ac:dyDescent="0.3">
      <c r="A9" s="14" t="s">
        <v>336</v>
      </c>
      <c r="B9" t="str" cm="1">
        <f t="array" ref="B9:D9">_xlfn.TOROW(_xlfn.VSTACK(_xlfn._xlws.SORT(_xlfn.UNIQUE(_xlfn._xlws.FILTER(Options1[Size],'Water Appurtenance Info'!E15= Options1[Model],"")),1,1),"Other"))</f>
        <v xml:space="preserve">20 mm </v>
      </c>
      <c r="C9" t="str">
        <v xml:space="preserve">25 mm </v>
      </c>
      <c r="D9" t="str">
        <v>Other</v>
      </c>
    </row>
    <row r="10" spans="1:8" ht="28.8" x14ac:dyDescent="0.3">
      <c r="A10" s="14" t="s">
        <v>72</v>
      </c>
      <c r="B10" t="str" cm="1">
        <f t="array" ref="B10:D10">_xlfn.UNIQUE(_xlfn._xlws.FILTER(_xlfn.ANCHORARRAY(B9), COUNTIF(_xlfn.ANCHORARRAY(B8),_xlfn.ANCHORARRAY( B9))))</f>
        <v xml:space="preserve">20 mm </v>
      </c>
      <c r="C10" t="str">
        <v xml:space="preserve">25 mm </v>
      </c>
      <c r="D10" t="str">
        <v>Other</v>
      </c>
    </row>
    <row r="12" spans="1:8" x14ac:dyDescent="0.3">
      <c r="B12" s="16" t="str">
        <f>'Command Sheet'!K3</f>
        <v>Options2</v>
      </c>
    </row>
    <row r="13" spans="1:8" x14ac:dyDescent="0.3">
      <c r="A13" s="14" t="s">
        <v>48</v>
      </c>
      <c r="B13" t="str" cm="1">
        <f t="array" ref="B13:C13">_xlfn.TOROW(_xlfn.VSTACK(_xlfn._xlws.SORT(_xlfn.UNIQUE(_xlfn._xlws.FILTER(Options2[Manufacturer],'Water Appurtenance Info'!C16= Options2[Subcategory],"")),1,1),"Other"))</f>
        <v/>
      </c>
      <c r="C13" t="str">
        <v>Other</v>
      </c>
    </row>
    <row r="14" spans="1:8" ht="28.8" x14ac:dyDescent="0.3">
      <c r="A14" s="14" t="s">
        <v>156</v>
      </c>
      <c r="B14" t="str" cm="1">
        <f t="array" ref="B14:C14">_xlfn.TOROW(_xlfn.VSTACK(_xlfn._xlws.SORT(_xlfn.UNIQUE(_xlfn._xlws.FILTER(Options2[Model],'Water Appurtenance Info'!C16= Options2[Subcategory],"")),1,1),"Other"))</f>
        <v/>
      </c>
      <c r="C14" t="str">
        <v>Other</v>
      </c>
    </row>
    <row r="15" spans="1:8" ht="28.8" x14ac:dyDescent="0.3">
      <c r="A15" s="14" t="s">
        <v>157</v>
      </c>
      <c r="B15" t="str" cm="1">
        <f t="array" ref="B15:C15">_xlfn.TOROW(_xlfn.VSTACK(_xlfn._xlws.SORT(_xlfn.UNIQUE(_xlfn._xlws.FILTER(Options2[Model],'Water Appurtenance Info'!D16= Options2[Manufacturer],"")),1,1),"Other"))</f>
        <v/>
      </c>
      <c r="C15" t="str">
        <v>Other</v>
      </c>
    </row>
    <row r="16" spans="1:8" x14ac:dyDescent="0.3">
      <c r="A16" s="14" t="s">
        <v>155</v>
      </c>
      <c r="B16" t="str" cm="1">
        <f t="array" ref="B16:C16">_xlfn.UNIQUE(_xlfn._xlws.FILTER(_xlfn.ANCHORARRAY(B15), COUNTIF(_xlfn.ANCHORARRAY(B14),_xlfn.ANCHORARRAY( B15))))</f>
        <v/>
      </c>
      <c r="C16" t="str">
        <v>Other</v>
      </c>
    </row>
    <row r="17" spans="1:3" ht="28.8" x14ac:dyDescent="0.3">
      <c r="A17" s="14" t="s">
        <v>334</v>
      </c>
      <c r="B17" t="str" cm="1">
        <f t="array" ref="B17:C17">_xlfn.TOROW(_xlfn.VSTACK(_xlfn._xlws.SORT(_xlfn.UNIQUE(_xlfn._xlws.FILTER(Options2[Size],'Water Appurtenance Info'!D16= Options2[Manufacturer],"")),1,1),"Other"))</f>
        <v/>
      </c>
      <c r="C17" t="str">
        <v>Other</v>
      </c>
    </row>
    <row r="18" spans="1:3" x14ac:dyDescent="0.3">
      <c r="A18" s="14" t="s">
        <v>333</v>
      </c>
      <c r="B18" t="str" cm="1">
        <f t="array" ref="B18:C18">_xlfn.TOROW(_xlfn.VSTACK(_xlfn._xlws.SORT(_xlfn.UNIQUE(_xlfn._xlws.FILTER(Options2[Size],'Water Appurtenance Info'!E16= Options2[Model],"")),1,1),"Other"))</f>
        <v/>
      </c>
      <c r="C18" t="str">
        <v>Other</v>
      </c>
    </row>
    <row r="19" spans="1:3" x14ac:dyDescent="0.3">
      <c r="A19" s="14" t="s">
        <v>70</v>
      </c>
      <c r="B19" t="str" cm="1">
        <f t="array" ref="B19:C19">_xlfn.UNIQUE(_xlfn._xlws.FILTER(_xlfn.ANCHORARRAY(B18), COUNTIF(_xlfn.ANCHORARRAY(B17),_xlfn.ANCHORARRAY( B18))))</f>
        <v/>
      </c>
      <c r="C19" t="str">
        <v>Other</v>
      </c>
    </row>
    <row r="21" spans="1:3" x14ac:dyDescent="0.3">
      <c r="B21" s="16" t="str">
        <f>'Command Sheet'!P3</f>
        <v>Options3</v>
      </c>
    </row>
    <row r="22" spans="1:3" x14ac:dyDescent="0.3">
      <c r="A22" s="14" t="s">
        <v>48</v>
      </c>
      <c r="B22" t="str" cm="1">
        <f t="array" ref="B22:C22">_xlfn.TOROW(_xlfn.VSTACK(_xlfn._xlws.SORT(_xlfn.UNIQUE(_xlfn._xlws.FILTER(Options3[Manufacturer],'Water Appurtenance Info'!C17= Options3[Subcategory],"")),1,1),"Other"))</f>
        <v/>
      </c>
      <c r="C22" t="str">
        <v>Other</v>
      </c>
    </row>
    <row r="23" spans="1:3" ht="28.8" x14ac:dyDescent="0.3">
      <c r="A23" s="14" t="s">
        <v>156</v>
      </c>
      <c r="B23" t="str" cm="1">
        <f t="array" ref="B23:C23">_xlfn.TOROW(_xlfn.VSTACK(_xlfn._xlws.SORT(_xlfn.UNIQUE(_xlfn._xlws.FILTER(Options3[Model],'Water Appurtenance Info'!C17= Options3[Subcategory],"")),1,1),"Other"))</f>
        <v/>
      </c>
      <c r="C23" t="str">
        <v>Other</v>
      </c>
    </row>
    <row r="24" spans="1:3" ht="28.8" x14ac:dyDescent="0.3">
      <c r="A24" s="14" t="s">
        <v>157</v>
      </c>
      <c r="B24" t="str" cm="1">
        <f t="array" ref="B24:C24">_xlfn.TOROW(_xlfn.VSTACK(_xlfn._xlws.SORT(_xlfn.UNIQUE(_xlfn._xlws.FILTER(Options3[Model],'Water Appurtenance Info'!D17= Options3[Manufacturer],"")),1,1),"Other"))</f>
        <v/>
      </c>
      <c r="C24" t="str">
        <v>Other</v>
      </c>
    </row>
    <row r="25" spans="1:3" x14ac:dyDescent="0.3">
      <c r="A25" s="14" t="s">
        <v>47</v>
      </c>
      <c r="B25" t="str" cm="1">
        <f t="array" ref="B25:C25">_xlfn.UNIQUE(_xlfn._xlws.FILTER(_xlfn.ANCHORARRAY(B24), COUNTIF(_xlfn.ANCHORARRAY(B23),_xlfn.ANCHORARRAY( B24))))</f>
        <v/>
      </c>
      <c r="C25" t="str">
        <v>Other</v>
      </c>
    </row>
    <row r="26" spans="1:3" ht="28.8" x14ac:dyDescent="0.3">
      <c r="A26" s="14" t="s">
        <v>334</v>
      </c>
      <c r="B26" t="str" cm="1">
        <f t="array" ref="B26:C26">_xlfn.TOROW(_xlfn.VSTACK(_xlfn._xlws.SORT(_xlfn.UNIQUE(_xlfn._xlws.FILTER(Options3[Size],'Water Appurtenance Info'!D17=Options3[Manufacturer],"")),1,1),"Other"))</f>
        <v/>
      </c>
      <c r="C26" t="str">
        <v>Other</v>
      </c>
    </row>
    <row r="27" spans="1:3" x14ac:dyDescent="0.3">
      <c r="A27" s="14" t="s">
        <v>333</v>
      </c>
      <c r="B27" t="str" cm="1">
        <f t="array" ref="B27:C27">_xlfn.TOROW(_xlfn.VSTACK(_xlfn._xlws.SORT(_xlfn.UNIQUE(_xlfn._xlws.FILTER(Options3[Size],'Water Appurtenance Info'!E17=Options3[Model],"")),1,1),"Other"))</f>
        <v/>
      </c>
      <c r="C27" t="str">
        <v>Other</v>
      </c>
    </row>
    <row r="28" spans="1:3" x14ac:dyDescent="0.3">
      <c r="A28" s="14" t="s">
        <v>70</v>
      </c>
      <c r="B28" t="str" cm="1">
        <f t="array" ref="B28:C28">_xlfn.UNIQUE(_xlfn._xlws.FILTER(_xlfn.ANCHORARRAY(B27), COUNTIF(_xlfn.ANCHORARRAY(B26),_xlfn.ANCHORARRAY( B27))))</f>
        <v/>
      </c>
      <c r="C28" t="str">
        <v>Other</v>
      </c>
    </row>
    <row r="30" spans="1:3" x14ac:dyDescent="0.3">
      <c r="B30" s="16" t="str">
        <f>'Command Sheet'!U3</f>
        <v>Options4</v>
      </c>
    </row>
    <row r="31" spans="1:3" x14ac:dyDescent="0.3">
      <c r="A31" s="14" t="s">
        <v>48</v>
      </c>
      <c r="B31" t="str" cm="1">
        <f t="array" ref="B31:C31">_xlfn.TOROW(_xlfn.VSTACK(_xlfn._xlws.SORT(_xlfn.UNIQUE(_xlfn._xlws.FILTER(Options4[Manufacturer],'Water Appurtenance Info'!C18= Options4[Subcategory],"")),1,1),"Other"))</f>
        <v/>
      </c>
      <c r="C31" t="str">
        <v>Other</v>
      </c>
    </row>
    <row r="32" spans="1:3" ht="28.8" x14ac:dyDescent="0.3">
      <c r="A32" s="14" t="s">
        <v>156</v>
      </c>
      <c r="B32" t="str" cm="1">
        <f t="array" ref="B32:C32">_xlfn.TOROW(_xlfn.VSTACK(_xlfn.UNIQUE(_xlfn._xlws.FILTER(Options4[Model],'Water Appurtenance Info'!C18= Options4[Subcategory],"")),"Other"))</f>
        <v/>
      </c>
      <c r="C32" t="str">
        <v>Other</v>
      </c>
    </row>
    <row r="33" spans="1:3" ht="28.8" x14ac:dyDescent="0.3">
      <c r="A33" s="14" t="s">
        <v>157</v>
      </c>
      <c r="B33" t="str" cm="1">
        <f t="array" ref="B33:C33">_xlfn.TOROW(_xlfn.VSTACK(_xlfn.UNIQUE(_xlfn._xlws.FILTER(Options4[Model],'Water Appurtenance Info'!D18= Options4[Manufacturer],"")),"Other"))</f>
        <v/>
      </c>
      <c r="C33" t="str">
        <v>Other</v>
      </c>
    </row>
    <row r="34" spans="1:3" x14ac:dyDescent="0.3">
      <c r="A34" s="14" t="s">
        <v>47</v>
      </c>
      <c r="B34" t="str" cm="1">
        <f t="array" ref="B34:C34">_xlfn.UNIQUE(_xlfn._xlws.FILTER(_xlfn.ANCHORARRAY(B33), COUNTIF(_xlfn.ANCHORARRAY(B32),_xlfn.ANCHORARRAY( B33))))</f>
        <v/>
      </c>
      <c r="C34" t="str">
        <v>Other</v>
      </c>
    </row>
    <row r="35" spans="1:3" ht="28.8" x14ac:dyDescent="0.3">
      <c r="A35" s="14" t="s">
        <v>334</v>
      </c>
      <c r="B35" t="str" cm="1">
        <f t="array" ref="B35:C35">_xlfn.TOROW(_xlfn.VSTACK(_xlfn._xlws.SORT(_xlfn.UNIQUE(_xlfn._xlws.FILTER(Options4[Size],'Water Appurtenance Info'!D18= Options4[Manufacturer],"")),1,1),"Other"))</f>
        <v/>
      </c>
      <c r="C35" t="str">
        <v>Other</v>
      </c>
    </row>
    <row r="36" spans="1:3" x14ac:dyDescent="0.3">
      <c r="A36" s="14" t="s">
        <v>333</v>
      </c>
      <c r="B36" t="str" cm="1">
        <f t="array" ref="B36:C36">_xlfn.TOROW(_xlfn.VSTACK(_xlfn._xlws.SORT(_xlfn.UNIQUE(_xlfn._xlws.FILTER(Options4[Size],'Water Appurtenance Info'!E18= Options4[Model],"")),1,1),"Other"))</f>
        <v/>
      </c>
      <c r="C36" t="str">
        <v>Other</v>
      </c>
    </row>
    <row r="37" spans="1:3" x14ac:dyDescent="0.3">
      <c r="A37" s="14" t="s">
        <v>70</v>
      </c>
      <c r="B37" t="str" cm="1">
        <f t="array" ref="B37:C37">_xlfn.UNIQUE(_xlfn._xlws.FILTER(_xlfn.ANCHORARRAY(B36), COUNTIF(_xlfn.ANCHORARRAY(B35),_xlfn.ANCHORARRAY( B36))))</f>
        <v/>
      </c>
      <c r="C37" t="str">
        <v>Other</v>
      </c>
    </row>
    <row r="39" spans="1:3" x14ac:dyDescent="0.3">
      <c r="B39" s="16" t="str">
        <f>'Command Sheet'!Z3</f>
        <v>Options5</v>
      </c>
    </row>
    <row r="40" spans="1:3" x14ac:dyDescent="0.3">
      <c r="A40" s="14" t="s">
        <v>48</v>
      </c>
      <c r="B40" t="str" cm="1">
        <f t="array" ref="B40:C40">_xlfn.TOROW(_xlfn.VSTACK(_xlfn._xlws.SORT(_xlfn.UNIQUE(_xlfn._xlws.FILTER(Options5[Manufacturer],'Water Appurtenance Info'!C19= Options5[Subcategory],"")),1,1),"Other"))</f>
        <v/>
      </c>
      <c r="C40" t="str">
        <v>Other</v>
      </c>
    </row>
    <row r="41" spans="1:3" ht="28.8" x14ac:dyDescent="0.3">
      <c r="A41" s="14" t="s">
        <v>156</v>
      </c>
      <c r="B41" t="str" cm="1">
        <f t="array" ref="B41:C41">_xlfn.TOROW(_xlfn.VSTACK(_xlfn._xlws.SORT(_xlfn.UNIQUE(_xlfn._xlws.FILTER(Options5[Model],'Water Appurtenance Info'!C19= Options5[Subcategory],"")),1,1),"Other"))</f>
        <v/>
      </c>
      <c r="C41" t="str">
        <v>Other</v>
      </c>
    </row>
    <row r="42" spans="1:3" ht="28.8" x14ac:dyDescent="0.3">
      <c r="A42" s="14" t="s">
        <v>157</v>
      </c>
      <c r="B42" t="str" cm="1">
        <f t="array" ref="B42:C42">_xlfn.TOROW(_xlfn.VSTACK(_xlfn._xlws.SORT(_xlfn.UNIQUE(_xlfn._xlws.FILTER(Options5[Model],'Water Appurtenance Info'!D19= Options5[Manufacturer],"")),1,1),"Other"))</f>
        <v/>
      </c>
      <c r="C42" t="str">
        <v>Other</v>
      </c>
    </row>
    <row r="43" spans="1:3" x14ac:dyDescent="0.3">
      <c r="A43" s="14" t="s">
        <v>47</v>
      </c>
      <c r="B43" t="str" cm="1">
        <f t="array" ref="B43:C43">_xlfn.UNIQUE(_xlfn._xlws.FILTER(_xlfn.ANCHORARRAY(B42), COUNTIF(_xlfn.ANCHORARRAY(B41),_xlfn.ANCHORARRAY( B42))))</f>
        <v/>
      </c>
      <c r="C43" t="str">
        <v>Other</v>
      </c>
    </row>
    <row r="44" spans="1:3" ht="28.8" x14ac:dyDescent="0.3">
      <c r="A44" s="14" t="s">
        <v>334</v>
      </c>
      <c r="B44" t="str" cm="1">
        <f t="array" ref="B44:C44">_xlfn.TOROW(_xlfn.VSTACK(_xlfn._xlws.SORT(_xlfn.UNIQUE(_xlfn._xlws.FILTER(Options5[Size],'Water Appurtenance Info'!D19= Options5[Manufacturer],"")),1,1),"Other"))</f>
        <v/>
      </c>
      <c r="C44" t="str">
        <v>Other</v>
      </c>
    </row>
    <row r="45" spans="1:3" x14ac:dyDescent="0.3">
      <c r="A45" s="14" t="s">
        <v>333</v>
      </c>
      <c r="B45" t="str" cm="1">
        <f t="array" ref="B45:C45">_xlfn.TOROW(_xlfn.VSTACK(_xlfn._xlws.SORT(_xlfn.UNIQUE(_xlfn._xlws.FILTER(Options5[Size],'Water Appurtenance Info'!E19= Options5[Model],"")),1,1),"Other"))</f>
        <v/>
      </c>
      <c r="C45" t="str">
        <v>Other</v>
      </c>
    </row>
    <row r="46" spans="1:3" x14ac:dyDescent="0.3">
      <c r="A46" s="14" t="s">
        <v>70</v>
      </c>
      <c r="B46" t="str" cm="1">
        <f t="array" ref="B46:C46">_xlfn.UNIQUE(_xlfn._xlws.FILTER(_xlfn.ANCHORARRAY(B45), COUNTIF(_xlfn.ANCHORARRAY(B44),_xlfn.ANCHORARRAY( B45))))</f>
        <v/>
      </c>
      <c r="C46" t="str">
        <v>Other</v>
      </c>
    </row>
    <row r="48" spans="1:3" x14ac:dyDescent="0.3">
      <c r="B48" s="16" t="str">
        <f>'Command Sheet'!AE3</f>
        <v>Options6</v>
      </c>
    </row>
    <row r="49" spans="1:3" x14ac:dyDescent="0.3">
      <c r="A49" s="14" t="s">
        <v>48</v>
      </c>
      <c r="B49" t="str" cm="1">
        <f t="array" ref="B49:C49">_xlfn.TOROW(_xlfn.VSTACK(_xlfn._xlws.SORT(_xlfn.UNIQUE(_xlfn._xlws.FILTER(Options6[Manufacturer],'Water Appurtenance Info'!C20= Options6[Subcategory],"")),1,1),"Other"))</f>
        <v/>
      </c>
      <c r="C49" t="str">
        <v>Other</v>
      </c>
    </row>
    <row r="50" spans="1:3" ht="28.8" x14ac:dyDescent="0.3">
      <c r="A50" s="14" t="s">
        <v>156</v>
      </c>
      <c r="B50" t="str" cm="1">
        <f t="array" ref="B50:C50">_xlfn.TOROW(_xlfn.VSTACK(_xlfn._xlws.SORT(_xlfn.UNIQUE(_xlfn._xlws.FILTER(Options6[Model],'Water Appurtenance Info'!C20= Options6[Subcategory],"")),1,1),"Other"))</f>
        <v/>
      </c>
      <c r="C50" t="str">
        <v>Other</v>
      </c>
    </row>
    <row r="51" spans="1:3" ht="28.8" x14ac:dyDescent="0.3">
      <c r="A51" s="14" t="s">
        <v>157</v>
      </c>
      <c r="B51" t="str" cm="1">
        <f t="array" ref="B51:C51">_xlfn.TOROW(_xlfn.VSTACK(_xlfn._xlws.SORT(_xlfn.UNIQUE(_xlfn._xlws.FILTER(Options6[Model],'Water Appurtenance Info'!D20= Options6[Manufacturer],"")),1,1),"Other"))</f>
        <v/>
      </c>
      <c r="C51" t="str">
        <v>Other</v>
      </c>
    </row>
    <row r="52" spans="1:3" x14ac:dyDescent="0.3">
      <c r="A52" s="14" t="s">
        <v>47</v>
      </c>
      <c r="B52" t="str" cm="1">
        <f t="array" ref="B52:C52">_xlfn.UNIQUE(_xlfn._xlws.FILTER(_xlfn.ANCHORARRAY(B51), COUNTIF(_xlfn.ANCHORARRAY(B50),_xlfn.ANCHORARRAY( B51))))</f>
        <v/>
      </c>
      <c r="C52" t="str">
        <v>Other</v>
      </c>
    </row>
    <row r="53" spans="1:3" ht="28.8" x14ac:dyDescent="0.3">
      <c r="A53" s="14" t="s">
        <v>334</v>
      </c>
      <c r="B53" t="str" cm="1">
        <f t="array" ref="B53:C53">_xlfn.TOROW(_xlfn.VSTACK(_xlfn._xlws.SORT(_xlfn.UNIQUE(_xlfn._xlws.FILTER(Options6[Size],'Water Appurtenance Info'!D20= Options6[Manufacturer],"")),1,1),"Other"))</f>
        <v/>
      </c>
      <c r="C53" t="str">
        <v>Other</v>
      </c>
    </row>
    <row r="54" spans="1:3" x14ac:dyDescent="0.3">
      <c r="A54" s="14" t="s">
        <v>333</v>
      </c>
      <c r="B54" t="str" cm="1">
        <f t="array" ref="B54:C54">_xlfn.TOROW(_xlfn.VSTACK(_xlfn._xlws.SORT(_xlfn.UNIQUE(_xlfn._xlws.FILTER(Options6[Size],'Water Appurtenance Info'!E20= Options6[Model],"")),1,1),"Other"))</f>
        <v/>
      </c>
      <c r="C54" t="str">
        <v>Other</v>
      </c>
    </row>
    <row r="55" spans="1:3" x14ac:dyDescent="0.3">
      <c r="A55" s="14" t="s">
        <v>70</v>
      </c>
      <c r="B55" t="str" cm="1">
        <f t="array" ref="B55:C55">_xlfn.UNIQUE(_xlfn._xlws.FILTER(_xlfn.ANCHORARRAY(B54), COUNTIF(_xlfn.ANCHORARRAY(B53),_xlfn.ANCHORARRAY( B54))))</f>
        <v/>
      </c>
      <c r="C55" t="str">
        <v>Other</v>
      </c>
    </row>
    <row r="57" spans="1:3" x14ac:dyDescent="0.3">
      <c r="B57" s="16" t="str">
        <f>'Command Sheet'!AJ3</f>
        <v>Options7</v>
      </c>
    </row>
    <row r="58" spans="1:3" x14ac:dyDescent="0.3">
      <c r="A58" s="14" t="s">
        <v>48</v>
      </c>
      <c r="B58" t="str" cm="1">
        <f t="array" ref="B58:C58">_xlfn.TOROW(_xlfn.VSTACK(_xlfn._xlws.SORT(_xlfn.UNIQUE(_xlfn._xlws.FILTER(Options7[Manufacturer],'Water Appurtenance Info'!C21=Options7[Subcategory],"")),1,1),"Other"))</f>
        <v/>
      </c>
      <c r="C58" t="str">
        <v>Other</v>
      </c>
    </row>
    <row r="59" spans="1:3" ht="28.8" x14ac:dyDescent="0.3">
      <c r="A59" s="14" t="s">
        <v>156</v>
      </c>
      <c r="B59" t="str" cm="1">
        <f t="array" ref="B59:C59">_xlfn.TOROW(_xlfn.VSTACK(_xlfn._xlws.SORT(_xlfn.UNIQUE(_xlfn._xlws.FILTER(Options7[Model],'Water Appurtenance Info'!C21= Options7[Subcategory],"")),1,1),"Other"))</f>
        <v/>
      </c>
      <c r="C59" t="str">
        <v>Other</v>
      </c>
    </row>
    <row r="60" spans="1:3" ht="28.8" x14ac:dyDescent="0.3">
      <c r="A60" s="14" t="s">
        <v>157</v>
      </c>
      <c r="B60" t="str" cm="1">
        <f t="array" ref="B60:C60">_xlfn.TOROW(_xlfn.VSTACK(_xlfn._xlws.SORT(_xlfn.UNIQUE(_xlfn._xlws.FILTER(Options7[Model],'Water Appurtenance Info'!D21= Options7[Manufacturer],"")),1,1),"Other"))</f>
        <v/>
      </c>
      <c r="C60" t="str">
        <v>Other</v>
      </c>
    </row>
    <row r="61" spans="1:3" x14ac:dyDescent="0.3">
      <c r="A61" s="14" t="s">
        <v>47</v>
      </c>
      <c r="B61" t="str" cm="1">
        <f t="array" ref="B61:C61">_xlfn.UNIQUE(_xlfn._xlws.FILTER(_xlfn.ANCHORARRAY(B60), COUNTIF(_xlfn.ANCHORARRAY(B59),_xlfn.ANCHORARRAY( B60))))</f>
        <v/>
      </c>
      <c r="C61" t="str">
        <v>Other</v>
      </c>
    </row>
    <row r="62" spans="1:3" ht="28.8" x14ac:dyDescent="0.3">
      <c r="A62" s="14" t="s">
        <v>334</v>
      </c>
      <c r="B62" t="str" cm="1">
        <f t="array" ref="B62:C62">_xlfn.TOROW(_xlfn.VSTACK(_xlfn._xlws.SORT(_xlfn.UNIQUE(_xlfn._xlws.FILTER(Options7[Size],'Water Appurtenance Info'!D21= Options7[Manufacturer],"")),1,1),"Other"))</f>
        <v/>
      </c>
      <c r="C62" t="str">
        <v>Other</v>
      </c>
    </row>
    <row r="63" spans="1:3" x14ac:dyDescent="0.3">
      <c r="A63" s="14" t="s">
        <v>333</v>
      </c>
      <c r="B63" t="str" cm="1">
        <f t="array" ref="B63:C63">_xlfn.TOROW(_xlfn.VSTACK(_xlfn._xlws.SORT(_xlfn.UNIQUE(_xlfn._xlws.FILTER(Options7[Size],'Water Appurtenance Info'!E21= Options7[Model],"")),1,1),"Other"))</f>
        <v/>
      </c>
      <c r="C63" t="str">
        <v>Other</v>
      </c>
    </row>
    <row r="64" spans="1:3" x14ac:dyDescent="0.3">
      <c r="A64" s="14" t="s">
        <v>70</v>
      </c>
      <c r="B64" t="str" cm="1">
        <f t="array" ref="B64:C64">_xlfn.UNIQUE(_xlfn._xlws.FILTER(_xlfn.ANCHORARRAY(B63), COUNTIF(_xlfn.ANCHORARRAY(B62),_xlfn.ANCHORARRAY( B63))))</f>
        <v/>
      </c>
      <c r="C64" t="str">
        <v>Other</v>
      </c>
    </row>
    <row r="66" spans="1:3" x14ac:dyDescent="0.3">
      <c r="B66" s="16" t="str">
        <f>'Command Sheet'!AO3</f>
        <v>Options8</v>
      </c>
    </row>
    <row r="67" spans="1:3" x14ac:dyDescent="0.3">
      <c r="A67" s="14" t="s">
        <v>48</v>
      </c>
      <c r="B67" t="str" cm="1">
        <f t="array" ref="B67:C67">_xlfn.TOROW(_xlfn.VSTACK(_xlfn._xlws.SORT(_xlfn.UNIQUE(_xlfn._xlws.FILTER(Options8[Manufacturer],'Water Appurtenance Info'!C22= Options8[Subcategory],"")),1,1),"Other"))</f>
        <v>Municipal Solutions</v>
      </c>
      <c r="C67" t="str">
        <v>Other</v>
      </c>
    </row>
    <row r="68" spans="1:3" ht="28.8" x14ac:dyDescent="0.3">
      <c r="A68" s="14" t="s">
        <v>156</v>
      </c>
      <c r="B68" t="str" cm="1">
        <f t="array" ref="B68:C68">_xlfn.TOROW(_xlfn.VSTACK(_xlfn._xlws.SORT(_xlfn.UNIQUE(_xlfn._xlws.FILTER(Options8[Model],'Water Appurtenance Info'!C22= Options8[Subcategory],"")),1,1),"Other"))</f>
        <v>HG (Hatch Guard)</v>
      </c>
      <c r="C68" t="str">
        <v>Other</v>
      </c>
    </row>
    <row r="69" spans="1:3" ht="28.8" x14ac:dyDescent="0.3">
      <c r="A69" s="14" t="s">
        <v>157</v>
      </c>
      <c r="B69" t="str" cm="1">
        <f t="array" ref="B69:C69">_xlfn.TOROW(_xlfn.VSTACK(_xlfn._xlws.SORT(_xlfn.UNIQUE(_xlfn._xlws.FILTER(Options8[Model],'Water Appurtenance Info'!D22= Options8[Manufacturer],"")),1,1),"Other"))</f>
        <v>HG (Hatch Guard)</v>
      </c>
      <c r="C69" t="str">
        <v>Other</v>
      </c>
    </row>
    <row r="70" spans="1:3" x14ac:dyDescent="0.3">
      <c r="A70" s="14" t="s">
        <v>47</v>
      </c>
      <c r="B70" t="str" cm="1">
        <f t="array" ref="B70:C70">_xlfn.UNIQUE(_xlfn._xlws.FILTER(_xlfn.ANCHORARRAY(B69), COUNTIF(_xlfn.ANCHORARRAY(B68),_xlfn.ANCHORARRAY( B69))))</f>
        <v>HG (Hatch Guard)</v>
      </c>
      <c r="C70" t="str">
        <v>Other</v>
      </c>
    </row>
    <row r="71" spans="1:3" ht="28.8" x14ac:dyDescent="0.3">
      <c r="A71" s="14" t="s">
        <v>334</v>
      </c>
      <c r="B71" t="str" cm="1">
        <f t="array" ref="B71:C71">_xlfn.TOROW(_xlfn.VSTACK(_xlfn.UNIQUE(_xlfn._xlws.SORT(_xlfn._xlws.FILTER(Options8[Size],'Water Appurtenance Info'!D22= Options8[Manufacturer],""),1,1)),"Other"))</f>
        <v>N/AP</v>
      </c>
      <c r="C71" t="str">
        <v>Other</v>
      </c>
    </row>
    <row r="72" spans="1:3" x14ac:dyDescent="0.3">
      <c r="A72" s="14" t="s">
        <v>333</v>
      </c>
      <c r="B72" t="str" cm="1">
        <f t="array" ref="B72:C72">_xlfn.TOROW(_xlfn.VSTACK(_xlfn.UNIQUE(_xlfn._xlws.SORT(_xlfn._xlws.FILTER(Options8[Size],'Water Appurtenance Info'!E22= Options8[Model],""),1,1)),"Other"))</f>
        <v>N/AP</v>
      </c>
      <c r="C72" t="str">
        <v>Other</v>
      </c>
    </row>
    <row r="73" spans="1:3" x14ac:dyDescent="0.3">
      <c r="A73" s="14" t="s">
        <v>70</v>
      </c>
      <c r="B73" t="str" cm="1">
        <f t="array" ref="B73:C73">_xlfn.UNIQUE(_xlfn._xlws.FILTER(_xlfn.ANCHORARRAY(B72), COUNTIF(_xlfn.ANCHORARRAY(B71),_xlfn.ANCHORARRAY( B72))))</f>
        <v>N/AP</v>
      </c>
      <c r="C73" t="str">
        <v>Other</v>
      </c>
    </row>
    <row r="75" spans="1:3" x14ac:dyDescent="0.3">
      <c r="B75" s="16" t="str">
        <f>'Command Sheet'!AT3</f>
        <v>Options9</v>
      </c>
    </row>
    <row r="76" spans="1:3" x14ac:dyDescent="0.3">
      <c r="A76" s="14" t="s">
        <v>48</v>
      </c>
      <c r="B76" t="str" cm="1">
        <f t="array" ref="B76:C76">_xlfn.TOROW(_xlfn.VSTACK(_xlfn._xlws.SORT(_xlfn.UNIQUE(_xlfn._xlws.FILTER(Options9[Manufacturer],'Water Appurtenance Info'!C23= Options9[Subcategory],"")),1,1),"Other"))</f>
        <v/>
      </c>
      <c r="C76" t="str">
        <v>Other</v>
      </c>
    </row>
    <row r="77" spans="1:3" ht="28.8" x14ac:dyDescent="0.3">
      <c r="A77" s="14" t="s">
        <v>156</v>
      </c>
      <c r="B77" t="str" cm="1">
        <f t="array" ref="B77:C77">_xlfn.TOROW(_xlfn.VSTACK(_xlfn._xlws.SORT(_xlfn.UNIQUE(_xlfn._xlws.FILTER(Options9[Model],'Water Appurtenance Info'!C23= Options9[Subcategory],"")),1,1),"Other"))</f>
        <v/>
      </c>
      <c r="C77" t="str">
        <v>Other</v>
      </c>
    </row>
    <row r="78" spans="1:3" ht="28.8" x14ac:dyDescent="0.3">
      <c r="A78" s="14" t="s">
        <v>157</v>
      </c>
      <c r="B78" t="str" cm="1">
        <f t="array" ref="B78:C78">_xlfn.TOROW(_xlfn.VSTACK(_xlfn._xlws.SORT(_xlfn.UNIQUE(_xlfn._xlws.FILTER(Options9[Model],'Water Appurtenance Info'!D23= Options9[Manufacturer],"")),1,1),"Other"))</f>
        <v/>
      </c>
      <c r="C78" t="str">
        <v>Other</v>
      </c>
    </row>
    <row r="79" spans="1:3" x14ac:dyDescent="0.3">
      <c r="A79" s="14" t="s">
        <v>47</v>
      </c>
      <c r="B79" t="str" cm="1">
        <f t="array" ref="B79:C79">_xlfn.UNIQUE(_xlfn._xlws.FILTER(_xlfn.ANCHORARRAY(B78), COUNTIF(_xlfn.ANCHORARRAY(B77),_xlfn.ANCHORARRAY( B78))))</f>
        <v/>
      </c>
      <c r="C79" t="str">
        <v>Other</v>
      </c>
    </row>
    <row r="80" spans="1:3" ht="28.8" x14ac:dyDescent="0.3">
      <c r="A80" s="14" t="s">
        <v>334</v>
      </c>
      <c r="B80" t="str" cm="1">
        <f t="array" ref="B80:C80">_xlfn.TOROW(_xlfn.VSTACK(_xlfn.UNIQUE(_xlfn._xlws.SORT(_xlfn._xlws.FILTER(Options9[Size],'Water Appurtenance Info'!D23= Options9[Manufacturer],""),1,1)),"Other"))</f>
        <v/>
      </c>
      <c r="C80" t="str">
        <v>Other</v>
      </c>
    </row>
    <row r="81" spans="1:3" x14ac:dyDescent="0.3">
      <c r="A81" s="14" t="s">
        <v>333</v>
      </c>
      <c r="B81" t="str" cm="1">
        <f t="array" ref="B81:C81">_xlfn.TOROW(_xlfn.VSTACK(_xlfn.UNIQUE(_xlfn._xlws.SORT(_xlfn._xlws.FILTER(Options9[Size],'Water Appurtenance Info'!E23= Options9[Model],""),1,1)),"Other"))</f>
        <v/>
      </c>
      <c r="C81" t="str">
        <v>Other</v>
      </c>
    </row>
    <row r="82" spans="1:3" ht="24.75" customHeight="1" x14ac:dyDescent="0.3">
      <c r="A82" s="14" t="s">
        <v>70</v>
      </c>
      <c r="B82" t="str" cm="1">
        <f t="array" ref="B82:C82">_xlfn.UNIQUE(_xlfn._xlws.FILTER(_xlfn.ANCHORARRAY(B81), COUNTIF(_xlfn.ANCHORARRAY(B80),_xlfn.ANCHORARRAY( B81))))</f>
        <v/>
      </c>
      <c r="C82" t="str">
        <v>Other</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A51D6BFB58E88428B662FF33EF2D4EE" ma:contentTypeVersion="5" ma:contentTypeDescription="Create a new document." ma:contentTypeScope="" ma:versionID="908a0585b31865d2463752ce9eba0831">
  <xsd:schema xmlns:xsd="http://www.w3.org/2001/XMLSchema" xmlns:xs="http://www.w3.org/2001/XMLSchema" xmlns:p="http://schemas.microsoft.com/office/2006/metadata/properties" xmlns:ns1="http://schemas.microsoft.com/sharepoint/v3" xmlns:ns2="1aeab442-084c-4958-984e-b0f50c6a60a7" xmlns:ns3="cd22b6d7-15bf-4bcd-b475-51ed3aa23806" targetNamespace="http://schemas.microsoft.com/office/2006/metadata/properties" ma:root="true" ma:fieldsID="dddfca93bc39513113953348e0f4daf6" ns1:_="" ns2:_="" ns3:_="">
    <xsd:import namespace="http://schemas.microsoft.com/sharepoint/v3"/>
    <xsd:import namespace="1aeab442-084c-4958-984e-b0f50c6a60a7"/>
    <xsd:import namespace="cd22b6d7-15bf-4bcd-b475-51ed3aa23806"/>
    <xsd:element name="properties">
      <xsd:complexType>
        <xsd:sequence>
          <xsd:element name="documentManagement">
            <xsd:complexType>
              <xsd:all>
                <xsd:element ref="ns1:SeoRobotsNoIndex" minOccurs="0"/>
                <xsd:element ref="ns1:PublishingStartDate" minOccurs="0"/>
                <xsd:element ref="ns1:PublishingExpirationDate" minOccurs="0"/>
                <xsd:element ref="ns2:e7c05f1e1fd34e75bde628554adada63" minOccurs="0"/>
                <xsd:element ref="ns2:TaxCatchAll" minOccurs="0"/>
                <xsd:element ref="ns2:TaxCatchAllLabel" minOccurs="0"/>
                <xsd:element ref="ns2:mbc59b2093f44a1695cda153dbcb3157" minOccurs="0"/>
                <xsd:element ref="ns2:g0444d7337d14a028288acd2d1a4437c" minOccurs="0"/>
                <xsd:element ref="ns3:Grouping" minOccurs="0"/>
                <xsd:element ref="ns3:Sub_x002d_Groupin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eoRobotsNoIndex" ma:index="5" nillable="true" ma:displayName="Hide from Internet Search Engines" ma:description="Hide from Internet Search Engines is a site column created by the Publishing feature. It is used to indicate to search engine crawlers that a particular page should not be indexed." ma:hidden="true" ma:internalName="RobotsNoIndex">
      <xsd:simpleType>
        <xsd:restriction base="dms:Boolean"/>
      </xsd:simpleType>
    </xsd:element>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aeab442-084c-4958-984e-b0f50c6a60a7" elementFormDefault="qualified">
    <xsd:import namespace="http://schemas.microsoft.com/office/2006/documentManagement/types"/>
    <xsd:import namespace="http://schemas.microsoft.com/office/infopath/2007/PartnerControls"/>
    <xsd:element name="e7c05f1e1fd34e75bde628554adada63" ma:index="10" nillable="true" ma:taxonomy="true" ma:internalName="e7c05f1e1fd34e75bde628554adada63" ma:taxonomyFieldName="EpcorCommunityTerms" ma:displayName="Target Communities" ma:default="" ma:fieldId="{e7c05f1e-1fd3-4e75-bde6-28554adada63}" ma:taxonomyMulti="true" ma:sspId="8b029fa5-8ac7-45cc-a029-759ca2a62054" ma:termSetId="9d4b101d-b101-444f-b262-aca3356a8f95"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2b7d12c4-da0a-42f4-ab00-9a88eaef236d}" ma:internalName="TaxCatchAll" ma:showField="CatchAllData" ma:web="1aeab442-084c-4958-984e-b0f50c6a60a7">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2b7d12c4-da0a-42f4-ab00-9a88eaef236d}" ma:internalName="TaxCatchAllLabel" ma:readOnly="true" ma:showField="CatchAllDataLabel" ma:web="1aeab442-084c-4958-984e-b0f50c6a60a7">
      <xsd:complexType>
        <xsd:complexContent>
          <xsd:extension base="dms:MultiChoiceLookup">
            <xsd:sequence>
              <xsd:element name="Value" type="dms:Lookup" maxOccurs="unbounded" minOccurs="0" nillable="true"/>
            </xsd:sequence>
          </xsd:extension>
        </xsd:complexContent>
      </xsd:complexType>
    </xsd:element>
    <xsd:element name="mbc59b2093f44a1695cda153dbcb3157" ma:index="14" nillable="true" ma:taxonomy="true" ma:internalName="mbc59b2093f44a1695cda153dbcb3157" ma:taxonomyFieldName="EpcorGasProviders" ma:displayName="Target Gas Providers" ma:default="" ma:fieldId="{6bc59b20-93f4-4a16-95cd-a153dbcb3157}" ma:taxonomyMulti="true" ma:sspId="8b029fa5-8ac7-45cc-a029-759ca2a62054" ma:termSetId="8b5d0baa-81a2-464f-a314-67229d4ab0bd" ma:anchorId="00000000-0000-0000-0000-000000000000" ma:open="false" ma:isKeyword="false">
      <xsd:complexType>
        <xsd:sequence>
          <xsd:element ref="pc:Terms" minOccurs="0" maxOccurs="1"/>
        </xsd:sequence>
      </xsd:complexType>
    </xsd:element>
    <xsd:element name="g0444d7337d14a028288acd2d1a4437c" ma:index="16" nillable="true" ma:taxonomy="true" ma:internalName="g0444d7337d14a028288acd2d1a4437c" ma:taxonomyFieldName="EpcorPowerProviders" ma:displayName="Target Power Providers" ma:default="" ma:fieldId="{00444d73-37d1-4a02-8288-acd2d1a4437c}" ma:taxonomyMulti="true" ma:sspId="8b029fa5-8ac7-45cc-a029-759ca2a62054" ma:termSetId="8509aa11-d5d7-4bfb-bb49-08feb4f3e7f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22b6d7-15bf-4bcd-b475-51ed3aa23806" elementFormDefault="qualified">
    <xsd:import namespace="http://schemas.microsoft.com/office/2006/documentManagement/types"/>
    <xsd:import namespace="http://schemas.microsoft.com/office/infopath/2007/PartnerControls"/>
    <xsd:element name="Grouping" ma:index="18" nillable="true" ma:displayName="Grouping" ma:format="Dropdown" ma:internalName="Grouping">
      <xsd:simpleType>
        <xsd:restriction base="dms:Choice">
          <xsd:enumeration value="Contribution Rates"/>
          <xsd:enumeration value="Water Main Contribution Application Forms"/>
        </xsd:restriction>
      </xsd:simpleType>
    </xsd:element>
    <xsd:element name="Sub_x002d_Grouping" ma:index="19" nillable="true" ma:displayName="Sub-Grouping" ma:format="Dropdown" ma:internalName="Sub_x002d_Grouping">
      <xsd:simpleType>
        <xsd:restriction base="dms:Choice">
          <xsd:enumeration value="Water Construction Start Date: 2018"/>
          <xsd:enumeration value="Water Construction Start Date: 2017"/>
          <xsd:enumeration value="Water Construction Start Date: 2016"/>
          <xsd:enumeration value="Water Construction Start Date: 2015"/>
          <xsd:enumeration value="Water Construction Start Date: 2014"/>
          <xsd:enumeration value="Water Construction Start Date: 2013"/>
          <xsd:enumeration value="Water Construction Start Date: 2012"/>
          <xsd:enumeration value="Water Construction Start Date: 2011"/>
          <xsd:enumeration value="Water Construction Start Date: 2010"/>
          <xsd:enumeration value="Water Construction Start Date: 2009"/>
          <xsd:enumeration value="Water Construction Start Date: 2008"/>
          <xsd:enumeration value="Water Construction Start Date: 2007"/>
          <xsd:enumeration value="Water Construction Start Date: 2006"/>
          <xsd:enumeration value="Water Construction Start Date: 200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e7c05f1e1fd34e75bde628554adada63 xmlns="1aeab442-084c-4958-984e-b0f50c6a60a7">
      <Terms xmlns="http://schemas.microsoft.com/office/infopath/2007/PartnerControls"/>
    </e7c05f1e1fd34e75bde628554adada63>
    <Grouping xmlns="cd22b6d7-15bf-4bcd-b475-51ed3aa23806" xsi:nil="true"/>
    <g0444d7337d14a028288acd2d1a4437c xmlns="1aeab442-084c-4958-984e-b0f50c6a60a7">
      <Terms xmlns="http://schemas.microsoft.com/office/infopath/2007/PartnerControls"/>
    </g0444d7337d14a028288acd2d1a4437c>
    <Sub_x002d_Grouping xmlns="cd22b6d7-15bf-4bcd-b475-51ed3aa23806" xsi:nil="true"/>
    <TaxCatchAll xmlns="1aeab442-084c-4958-984e-b0f50c6a60a7"/>
    <mbc59b2093f44a1695cda153dbcb3157 xmlns="1aeab442-084c-4958-984e-b0f50c6a60a7">
      <Terms xmlns="http://schemas.microsoft.com/office/infopath/2007/PartnerControls"/>
    </mbc59b2093f44a1695cda153dbcb3157>
    <PublishingExpirationDate xmlns="http://schemas.microsoft.com/sharepoint/v3" xsi:nil="true"/>
    <SeoRobotsNoIndex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CADFA0B-6F5C-4D36-A95A-3D4F6915E1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aeab442-084c-4958-984e-b0f50c6a60a7"/>
    <ds:schemaRef ds:uri="cd22b6d7-15bf-4bcd-b475-51ed3aa238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F191B0-A42D-4D02-81C3-5B5CFEE045EA}">
  <ds:schemaRefs>
    <ds:schemaRef ds:uri="http://schemas.microsoft.com/sharepoint/v3/contenttype/forms"/>
  </ds:schemaRefs>
</ds:datastoreItem>
</file>

<file path=customXml/itemProps3.xml><?xml version="1.0" encoding="utf-8"?>
<ds:datastoreItem xmlns:ds="http://schemas.openxmlformats.org/officeDocument/2006/customXml" ds:itemID="{A111F8AC-05A1-4B95-B66A-ACEF6302E9FB}">
  <ds:schemaRefs>
    <ds:schemaRef ds:uri="http://schemas.microsoft.com/office/2006/metadata/properties"/>
    <ds:schemaRef ds:uri="http://schemas.microsoft.com/office/infopath/2007/PartnerControls"/>
    <ds:schemaRef ds:uri="1aeab442-084c-4958-984e-b0f50c6a60a7"/>
    <ds:schemaRef ds:uri="cd22b6d7-15bf-4bcd-b475-51ed3aa23806"/>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User Instructions</vt:lpstr>
      <vt:lpstr>Water Appurtenance Info</vt:lpstr>
      <vt:lpstr>Command Sheet</vt:lpstr>
      <vt:lpstr>Spill_Helper Sheet</vt:lpstr>
      <vt:lpstr>Other</vt:lpstr>
      <vt:lpstr>'User Instructions'!Print_Area</vt:lpstr>
    </vt:vector>
  </TitlesOfParts>
  <Manager/>
  <Company>EPCOR Utilities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Dundur, Filip</dc:creator>
  <cp:keywords/>
  <dc:description/>
  <cp:lastModifiedBy>Wright, Alexander</cp:lastModifiedBy>
  <cp:revision/>
  <dcterms:created xsi:type="dcterms:W3CDTF">2021-11-02T03:12:47Z</dcterms:created>
  <dcterms:modified xsi:type="dcterms:W3CDTF">2026-02-19T20:32:02Z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0x010100FA51D6BFB58E88428B662FF33EF2D4EE</vt:lpwstr>
  </property>
</Properties>
</file>